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5646BC09-0CA2-4FF2-B986-8BC762E33E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E284" i="9" s="1"/>
  <c r="B284" i="9" s="1"/>
  <c r="F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F274" i="9" s="1"/>
  <c r="H274" i="9"/>
  <c r="I273" i="9"/>
  <c r="H273" i="9"/>
  <c r="F273" i="9"/>
  <c r="E272" i="9"/>
  <c r="M271" i="9"/>
  <c r="L271" i="9"/>
  <c r="E271" i="9"/>
  <c r="M270" i="9"/>
  <c r="L270" i="9"/>
  <c r="E270" i="9"/>
  <c r="M269" i="9"/>
  <c r="L269" i="9"/>
  <c r="F269" i="9" s="1"/>
  <c r="B269" i="9" s="1"/>
  <c r="E269" i="9"/>
  <c r="M268" i="9"/>
  <c r="L268" i="9"/>
  <c r="E268" i="9"/>
  <c r="M267" i="9"/>
  <c r="L267" i="9"/>
  <c r="E267" i="9"/>
  <c r="M266" i="9"/>
  <c r="F266" i="9" s="1"/>
  <c r="B266" i="9" s="1"/>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F250" i="9"/>
  <c r="B250" i="9" s="1"/>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E155" i="9" s="1"/>
  <c r="B155" i="9" s="1"/>
  <c r="F155" i="9"/>
  <c r="H154" i="9"/>
  <c r="G154" i="9"/>
  <c r="F154" i="9"/>
  <c r="H153" i="9"/>
  <c r="G153" i="9"/>
  <c r="F153" i="9"/>
  <c r="H152" i="9"/>
  <c r="G152" i="9"/>
  <c r="F152" i="9"/>
  <c r="H151" i="9"/>
  <c r="G151" i="9"/>
  <c r="F151" i="9"/>
  <c r="H150" i="9"/>
  <c r="G150" i="9"/>
  <c r="F150" i="9"/>
  <c r="H149" i="9"/>
  <c r="G149" i="9"/>
  <c r="E149" i="9" s="1"/>
  <c r="B149" i="9" s="1"/>
  <c r="F149" i="9"/>
  <c r="H148" i="9"/>
  <c r="G148" i="9"/>
  <c r="F148" i="9"/>
  <c r="H147" i="9"/>
  <c r="G147" i="9"/>
  <c r="E147" i="9" s="1"/>
  <c r="B147" i="9" s="1"/>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G111" i="9"/>
  <c r="F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E86" i="9" s="1"/>
  <c r="B86" i="9" s="1"/>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G22" i="9"/>
  <c r="F22" i="9"/>
  <c r="E22" i="9"/>
  <c r="B22" i="9" s="1"/>
  <c r="H21" i="9"/>
  <c r="G21" i="9"/>
  <c r="F21" i="9"/>
  <c r="F20" i="9"/>
  <c r="F4" i="9"/>
  <c r="O3" i="9"/>
  <c r="G274" i="9" s="1"/>
  <c r="E274" i="9" s="1"/>
  <c r="I3" i="9"/>
  <c r="H3" i="9"/>
  <c r="G3" i="9"/>
  <c r="D101" i="8"/>
  <c r="D95" i="8"/>
  <c r="D90" i="8"/>
  <c r="D85" i="8"/>
  <c r="D80" i="8"/>
  <c r="D75" i="8"/>
  <c r="C1550" i="1" s="1"/>
  <c r="D70" i="8"/>
  <c r="D65" i="8"/>
  <c r="D60" i="8"/>
  <c r="D55" i="8"/>
  <c r="C1530" i="1" s="1"/>
  <c r="D50" i="8"/>
  <c r="D44" i="8"/>
  <c r="D36" i="8"/>
  <c r="D26" i="8"/>
  <c r="D18" i="8"/>
  <c r="D8"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E215" i="4" s="1"/>
  <c r="D211" i="1" s="1"/>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4" i="4"/>
  <c r="F134" i="4" s="1"/>
  <c r="E133" i="4"/>
  <c r="F132" i="4"/>
  <c r="F131" i="4"/>
  <c r="F130" i="4"/>
  <c r="F129" i="4"/>
  <c r="E128" i="4"/>
  <c r="D128" i="4"/>
  <c r="F128" i="4" s="1"/>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G17" i="3"/>
  <c r="B17"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49" i="1"/>
  <c r="C1548" i="1"/>
  <c r="C1547" i="1"/>
  <c r="C1546" i="1"/>
  <c r="C1545" i="1"/>
  <c r="C1544" i="1"/>
  <c r="C1543" i="1"/>
  <c r="C1542" i="1"/>
  <c r="C1541" i="1"/>
  <c r="C1540" i="1"/>
  <c r="C1539" i="1"/>
  <c r="C1538" i="1"/>
  <c r="C1537" i="1"/>
  <c r="C1536" i="1"/>
  <c r="C1535" i="1"/>
  <c r="C1534" i="1"/>
  <c r="C1533" i="1"/>
  <c r="C1532" i="1"/>
  <c r="C1531"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B274" i="9" l="1"/>
  <c r="D49" i="8"/>
  <c r="C1524" i="1" s="1"/>
  <c r="G1524" i="1" s="1"/>
  <c r="D24" i="8"/>
  <c r="C1499" i="1" s="1"/>
  <c r="D6" i="8"/>
  <c r="C1481" i="1" s="1"/>
  <c r="E159" i="9"/>
  <c r="B159" i="9" s="1"/>
  <c r="E153" i="9"/>
  <c r="B153" i="9" s="1"/>
  <c r="E151" i="9"/>
  <c r="B151" i="9" s="1"/>
  <c r="E148" i="9"/>
  <c r="B148" i="9" s="1"/>
  <c r="E144" i="9"/>
  <c r="B144" i="9" s="1"/>
  <c r="E141" i="9"/>
  <c r="B141" i="9" s="1"/>
  <c r="F262" i="9"/>
  <c r="B262" i="9" s="1"/>
  <c r="E139" i="9"/>
  <c r="B139" i="9" s="1"/>
  <c r="E137" i="9"/>
  <c r="B137" i="9" s="1"/>
  <c r="E134" i="9"/>
  <c r="B134" i="9" s="1"/>
  <c r="E130" i="9"/>
  <c r="B130" i="9" s="1"/>
  <c r="E129" i="9"/>
  <c r="B129" i="9" s="1"/>
  <c r="E127" i="9"/>
  <c r="B127" i="9" s="1"/>
  <c r="E123" i="9"/>
  <c r="B123" i="9" s="1"/>
  <c r="E121" i="9"/>
  <c r="B121" i="9" s="1"/>
  <c r="F253" i="9"/>
  <c r="B253" i="9" s="1"/>
  <c r="E120" i="9"/>
  <c r="B120" i="9" s="1"/>
  <c r="E117" i="9"/>
  <c r="B117" i="9" s="1"/>
  <c r="E108" i="9"/>
  <c r="B108" i="9" s="1"/>
  <c r="F246" i="9"/>
  <c r="B246" i="9" s="1"/>
  <c r="E106" i="9"/>
  <c r="B106" i="9" s="1"/>
  <c r="E102" i="9"/>
  <c r="B102" i="9" s="1"/>
  <c r="E100" i="9"/>
  <c r="B100" i="9" s="1"/>
  <c r="E97" i="9"/>
  <c r="B97" i="9" s="1"/>
  <c r="E95" i="9"/>
  <c r="B95" i="9" s="1"/>
  <c r="E94" i="9"/>
  <c r="B94" i="9" s="1"/>
  <c r="E93" i="9"/>
  <c r="B93" i="9" s="1"/>
  <c r="F234" i="9"/>
  <c r="B234" i="9" s="1"/>
  <c r="E89" i="9"/>
  <c r="B89" i="9" s="1"/>
  <c r="E88" i="9"/>
  <c r="B88" i="9" s="1"/>
  <c r="E82" i="9"/>
  <c r="B82" i="9" s="1"/>
  <c r="E81" i="9"/>
  <c r="B81" i="9" s="1"/>
  <c r="E77" i="9"/>
  <c r="B77" i="9" s="1"/>
  <c r="E76" i="9"/>
  <c r="B76" i="9" s="1"/>
  <c r="E72" i="9"/>
  <c r="B72" i="9" s="1"/>
  <c r="E70" i="9"/>
  <c r="B70" i="9" s="1"/>
  <c r="E69" i="9"/>
  <c r="B69" i="9" s="1"/>
  <c r="E66" i="9"/>
  <c r="B66" i="9" s="1"/>
  <c r="E60" i="9"/>
  <c r="B60" i="9" s="1"/>
  <c r="E56" i="9"/>
  <c r="B56" i="9" s="1"/>
  <c r="E55" i="9"/>
  <c r="B55" i="9" s="1"/>
  <c r="F223" i="9"/>
  <c r="B223" i="9" s="1"/>
  <c r="E49" i="9"/>
  <c r="B49" i="9" s="1"/>
  <c r="E48" i="9"/>
  <c r="B48" i="9" s="1"/>
  <c r="E46" i="9"/>
  <c r="B46" i="9" s="1"/>
  <c r="E38" i="9"/>
  <c r="B38" i="9" s="1"/>
  <c r="E37" i="9"/>
  <c r="B37" i="9" s="1"/>
  <c r="E36" i="9"/>
  <c r="B36" i="9" s="1"/>
  <c r="E34" i="9"/>
  <c r="B34" i="9" s="1"/>
  <c r="E31" i="9"/>
  <c r="B31" i="9" s="1"/>
  <c r="E28" i="9"/>
  <c r="B28" i="9" s="1"/>
  <c r="F213" i="9"/>
  <c r="B213" i="9" s="1"/>
  <c r="E21" i="9"/>
  <c r="B21" i="9" s="1"/>
  <c r="F652" i="4"/>
  <c r="F271" i="9"/>
  <c r="B271" i="9" s="1"/>
  <c r="E625" i="4"/>
  <c r="D619" i="1" s="1"/>
  <c r="D625" i="4"/>
  <c r="E158" i="9"/>
  <c r="B158" i="9" s="1"/>
  <c r="E157" i="9"/>
  <c r="B157" i="9" s="1"/>
  <c r="E156" i="9"/>
  <c r="B156" i="9" s="1"/>
  <c r="E154" i="9"/>
  <c r="B154" i="9" s="1"/>
  <c r="E152" i="9"/>
  <c r="B152" i="9" s="1"/>
  <c r="F270" i="9"/>
  <c r="B270" i="9" s="1"/>
  <c r="E150" i="9"/>
  <c r="B150" i="9" s="1"/>
  <c r="F268" i="9"/>
  <c r="B268" i="9" s="1"/>
  <c r="F267" i="9"/>
  <c r="B267" i="9" s="1"/>
  <c r="E146" i="9"/>
  <c r="B146" i="9" s="1"/>
  <c r="F265" i="9"/>
  <c r="B265" i="9" s="1"/>
  <c r="E145" i="9"/>
  <c r="B145" i="9" s="1"/>
  <c r="F264" i="9"/>
  <c r="B264" i="9" s="1"/>
  <c r="E143" i="9"/>
  <c r="B143" i="9" s="1"/>
  <c r="F263" i="9"/>
  <c r="B263" i="9" s="1"/>
  <c r="F261" i="9"/>
  <c r="B261" i="9" s="1"/>
  <c r="E140" i="9"/>
  <c r="B140" i="9" s="1"/>
  <c r="E593" i="4"/>
  <c r="D587" i="1" s="1"/>
  <c r="E138" i="9"/>
  <c r="B138" i="9" s="1"/>
  <c r="F260" i="9"/>
  <c r="B260" i="9" s="1"/>
  <c r="F259" i="9"/>
  <c r="B259" i="9" s="1"/>
  <c r="E136" i="9"/>
  <c r="B136" i="9" s="1"/>
  <c r="F258" i="9"/>
  <c r="B258" i="9" s="1"/>
  <c r="F257" i="9"/>
  <c r="B257" i="9" s="1"/>
  <c r="E135" i="9"/>
  <c r="B135" i="9" s="1"/>
  <c r="D593" i="4"/>
  <c r="E580" i="4"/>
  <c r="D574" i="1" s="1"/>
  <c r="D580" i="4"/>
  <c r="E567" i="4"/>
  <c r="D561" i="1" s="1"/>
  <c r="D567" i="4"/>
  <c r="E133" i="9"/>
  <c r="B133" i="9" s="1"/>
  <c r="E132" i="9"/>
  <c r="B132" i="9" s="1"/>
  <c r="E131" i="9"/>
  <c r="B131" i="9" s="1"/>
  <c r="E128" i="9"/>
  <c r="B128" i="9" s="1"/>
  <c r="E126" i="9"/>
  <c r="B126" i="9" s="1"/>
  <c r="E125" i="9"/>
  <c r="B125" i="9" s="1"/>
  <c r="F256" i="9"/>
  <c r="B256" i="9" s="1"/>
  <c r="E124" i="9"/>
  <c r="B124" i="9" s="1"/>
  <c r="F255" i="9"/>
  <c r="B255" i="9" s="1"/>
  <c r="F254" i="9"/>
  <c r="B254" i="9" s="1"/>
  <c r="E122" i="9"/>
  <c r="B122" i="9" s="1"/>
  <c r="E529" i="4"/>
  <c r="D523" i="1" s="1"/>
  <c r="F252" i="9"/>
  <c r="B252" i="9" s="1"/>
  <c r="E119" i="9"/>
  <c r="B119" i="9" s="1"/>
  <c r="F251" i="9"/>
  <c r="B251" i="9" s="1"/>
  <c r="E118" i="9"/>
  <c r="B118" i="9" s="1"/>
  <c r="D529" i="4"/>
  <c r="F249" i="9"/>
  <c r="B249" i="9" s="1"/>
  <c r="C519" i="1"/>
  <c r="E515" i="4"/>
  <c r="D509" i="1" s="1"/>
  <c r="D515" i="4"/>
  <c r="E116" i="9"/>
  <c r="B116" i="9" s="1"/>
  <c r="E115" i="9"/>
  <c r="B115" i="9" s="1"/>
  <c r="E113" i="9"/>
  <c r="B113" i="9" s="1"/>
  <c r="E112" i="9"/>
  <c r="B112" i="9" s="1"/>
  <c r="E111" i="9"/>
  <c r="B111" i="9" s="1"/>
  <c r="E110" i="9"/>
  <c r="B110" i="9" s="1"/>
  <c r="E109" i="9"/>
  <c r="B109" i="9" s="1"/>
  <c r="F248" i="9"/>
  <c r="B248" i="9" s="1"/>
  <c r="F247" i="9"/>
  <c r="B247" i="9" s="1"/>
  <c r="F245" i="9"/>
  <c r="B245" i="9" s="1"/>
  <c r="E105" i="9"/>
  <c r="B105" i="9" s="1"/>
  <c r="F244" i="9"/>
  <c r="B244" i="9" s="1"/>
  <c r="E104" i="9"/>
  <c r="B104" i="9" s="1"/>
  <c r="F243" i="9"/>
  <c r="B243" i="9" s="1"/>
  <c r="E103" i="9"/>
  <c r="B103" i="9" s="1"/>
  <c r="E484" i="4"/>
  <c r="D478" i="1" s="1"/>
  <c r="E101" i="9"/>
  <c r="B101" i="9" s="1"/>
  <c r="F241" i="9"/>
  <c r="B241" i="9" s="1"/>
  <c r="E99" i="9"/>
  <c r="B99" i="9" s="1"/>
  <c r="F240" i="9"/>
  <c r="B240" i="9" s="1"/>
  <c r="E98" i="9"/>
  <c r="B98" i="9" s="1"/>
  <c r="F239" i="9"/>
  <c r="B239" i="9" s="1"/>
  <c r="F238" i="9"/>
  <c r="B238" i="9" s="1"/>
  <c r="E96" i="9"/>
  <c r="B96" i="9" s="1"/>
  <c r="F237" i="9"/>
  <c r="B237" i="9" s="1"/>
  <c r="C479" i="1"/>
  <c r="F236" i="9"/>
  <c r="B236" i="9" s="1"/>
  <c r="D484" i="4"/>
  <c r="E472" i="4"/>
  <c r="D466" i="1" s="1"/>
  <c r="D472" i="4"/>
  <c r="C467" i="1"/>
  <c r="E92" i="9"/>
  <c r="B92" i="9" s="1"/>
  <c r="E459" i="4"/>
  <c r="D453" i="1" s="1"/>
  <c r="D459" i="4"/>
  <c r="E91" i="9"/>
  <c r="B91" i="9" s="1"/>
  <c r="E90" i="9"/>
  <c r="B90" i="9" s="1"/>
  <c r="E87" i="9"/>
  <c r="B87" i="9" s="1"/>
  <c r="E85" i="9"/>
  <c r="B85" i="9" s="1"/>
  <c r="E84" i="9"/>
  <c r="B84" i="9" s="1"/>
  <c r="E83" i="9"/>
  <c r="B83" i="9" s="1"/>
  <c r="F233" i="9"/>
  <c r="B233" i="9" s="1"/>
  <c r="F232" i="9"/>
  <c r="B232" i="9" s="1"/>
  <c r="E80" i="9"/>
  <c r="B80" i="9" s="1"/>
  <c r="F231" i="9"/>
  <c r="B231" i="9" s="1"/>
  <c r="E79" i="9"/>
  <c r="B79" i="9" s="1"/>
  <c r="F230" i="9"/>
  <c r="B230" i="9" s="1"/>
  <c r="E78" i="9"/>
  <c r="B78" i="9" s="1"/>
  <c r="F229" i="9"/>
  <c r="B229" i="9" s="1"/>
  <c r="E421" i="4"/>
  <c r="F228" i="9"/>
  <c r="B228" i="9" s="1"/>
  <c r="E75" i="9"/>
  <c r="B75" i="9" s="1"/>
  <c r="F227" i="9"/>
  <c r="B227" i="9" s="1"/>
  <c r="D421" i="4"/>
  <c r="E643" i="4"/>
  <c r="D637" i="1" s="1"/>
  <c r="D396" i="4"/>
  <c r="F391" i="4"/>
  <c r="F369" i="4"/>
  <c r="E363" i="4"/>
  <c r="D358" i="1" s="1"/>
  <c r="F364" i="4"/>
  <c r="D363" i="4"/>
  <c r="E351" i="4"/>
  <c r="D346" i="1"/>
  <c r="E350" i="4"/>
  <c r="D345" i="1" s="1"/>
  <c r="D351" i="4"/>
  <c r="D344" i="4"/>
  <c r="E311" i="4"/>
  <c r="D306" i="1" s="1"/>
  <c r="F312" i="4"/>
  <c r="D311" i="4"/>
  <c r="E299" i="4"/>
  <c r="E298" i="4" s="1"/>
  <c r="F300" i="4"/>
  <c r="D294" i="1"/>
  <c r="D299" i="4"/>
  <c r="E273" i="9"/>
  <c r="B273" i="9" s="1"/>
  <c r="E74" i="9"/>
  <c r="B74" i="9" s="1"/>
  <c r="E73" i="9"/>
  <c r="B73" i="9" s="1"/>
  <c r="E71" i="9"/>
  <c r="B71" i="9" s="1"/>
  <c r="F279" i="4"/>
  <c r="F268" i="4"/>
  <c r="E263" i="4"/>
  <c r="D259" i="1" s="1"/>
  <c r="F226" i="9"/>
  <c r="B226" i="9" s="1"/>
  <c r="D263" i="4"/>
  <c r="F259" i="4"/>
  <c r="E68" i="9"/>
  <c r="B68" i="9" s="1"/>
  <c r="E252" i="4"/>
  <c r="D248" i="1" s="1"/>
  <c r="E67" i="9"/>
  <c r="B67" i="9" s="1"/>
  <c r="E225" i="9"/>
  <c r="B225" i="9" s="1"/>
  <c r="E65" i="9"/>
  <c r="B65" i="9" s="1"/>
  <c r="D252" i="4"/>
  <c r="E64" i="9"/>
  <c r="B64" i="9" s="1"/>
  <c r="E63" i="9"/>
  <c r="B63" i="9" s="1"/>
  <c r="F240" i="4"/>
  <c r="E62" i="9"/>
  <c r="B62" i="9" s="1"/>
  <c r="F236" i="4"/>
  <c r="E61" i="9"/>
  <c r="B61" i="9" s="1"/>
  <c r="F231" i="4"/>
  <c r="E59" i="9"/>
  <c r="B59" i="9" s="1"/>
  <c r="E58" i="9"/>
  <c r="B58" i="9" s="1"/>
  <c r="E224" i="4"/>
  <c r="D220" i="1" s="1"/>
  <c r="D224" i="4"/>
  <c r="E57" i="9"/>
  <c r="B57" i="9" s="1"/>
  <c r="D215" i="4"/>
  <c r="F224" i="9"/>
  <c r="B224" i="9" s="1"/>
  <c r="E54" i="9"/>
  <c r="B54" i="9" s="1"/>
  <c r="E53" i="9"/>
  <c r="B53" i="9" s="1"/>
  <c r="E52" i="9"/>
  <c r="B52" i="9" s="1"/>
  <c r="E51" i="9"/>
  <c r="B51" i="9" s="1"/>
  <c r="E196" i="4"/>
  <c r="D192" i="1" s="1"/>
  <c r="E50" i="9"/>
  <c r="B50" i="9" s="1"/>
  <c r="E47" i="9"/>
  <c r="B47" i="9" s="1"/>
  <c r="D196" i="4"/>
  <c r="F188" i="4"/>
  <c r="F222" i="9"/>
  <c r="B222" i="9" s="1"/>
  <c r="F221" i="9"/>
  <c r="B221" i="9" s="1"/>
  <c r="F220" i="9"/>
  <c r="B220" i="9" s="1"/>
  <c r="E44" i="9"/>
  <c r="B44" i="9" s="1"/>
  <c r="F219" i="9"/>
  <c r="B219" i="9" s="1"/>
  <c r="E43" i="9"/>
  <c r="B43" i="9" s="1"/>
  <c r="E42" i="9"/>
  <c r="B42" i="9" s="1"/>
  <c r="F218" i="9"/>
  <c r="B218" i="9" s="1"/>
  <c r="E41" i="9"/>
  <c r="B41" i="9" s="1"/>
  <c r="F177" i="4"/>
  <c r="F169" i="4"/>
  <c r="E163" i="4"/>
  <c r="D159" i="1" s="1"/>
  <c r="D160" i="1"/>
  <c r="E40" i="9"/>
  <c r="B40" i="9" s="1"/>
  <c r="F164" i="4"/>
  <c r="D163" i="4"/>
  <c r="F159" i="4"/>
  <c r="E152" i="4"/>
  <c r="F217" i="9"/>
  <c r="B217" i="9" s="1"/>
  <c r="E39" i="9"/>
  <c r="B39" i="9" s="1"/>
  <c r="F153" i="4"/>
  <c r="D152" i="4"/>
  <c r="D148" i="1"/>
  <c r="C136" i="1"/>
  <c r="D139" i="4"/>
  <c r="D133" i="4"/>
  <c r="E124" i="4"/>
  <c r="D120" i="1" s="1"/>
  <c r="D124" i="4"/>
  <c r="F120" i="4"/>
  <c r="E106" i="4"/>
  <c r="D102" i="1" s="1"/>
  <c r="F216" i="9"/>
  <c r="B216" i="9" s="1"/>
  <c r="F112" i="4"/>
  <c r="F107" i="4"/>
  <c r="D103" i="1"/>
  <c r="D106" i="4"/>
  <c r="F91" i="4"/>
  <c r="E82" i="4"/>
  <c r="D78" i="1" s="1"/>
  <c r="E35" i="9"/>
  <c r="B35" i="9" s="1"/>
  <c r="F215" i="9"/>
  <c r="B215" i="9" s="1"/>
  <c r="D82" i="4"/>
  <c r="E33" i="9"/>
  <c r="B33" i="9" s="1"/>
  <c r="E32" i="9"/>
  <c r="B32" i="9" s="1"/>
  <c r="E29" i="9"/>
  <c r="B29" i="9" s="1"/>
  <c r="F62" i="4"/>
  <c r="E50" i="4"/>
  <c r="D46" i="1" s="1"/>
  <c r="E27" i="9"/>
  <c r="B27" i="9" s="1"/>
  <c r="E26" i="9"/>
  <c r="B26" i="9" s="1"/>
  <c r="F59" i="4"/>
  <c r="E25" i="9"/>
  <c r="B25" i="9" s="1"/>
  <c r="D50" i="4"/>
  <c r="D44" i="4"/>
  <c r="E24" i="9"/>
  <c r="B24" i="9" s="1"/>
  <c r="F214" i="9"/>
  <c r="B214" i="9" s="1"/>
  <c r="F29" i="4"/>
  <c r="F23" i="4"/>
  <c r="E23" i="9"/>
  <c r="B23" i="9" s="1"/>
  <c r="E7" i="4"/>
  <c r="D3" i="1" s="1"/>
  <c r="F8" i="4"/>
  <c r="D7" i="4"/>
  <c r="C4" i="1"/>
  <c r="H4" i="1" s="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D43" i="8" l="1"/>
  <c r="K1432" i="9" s="1"/>
  <c r="B191" i="9"/>
  <c r="F212" i="9"/>
  <c r="B212" i="9" s="1"/>
  <c r="F625" i="4"/>
  <c r="C619" i="1"/>
  <c r="F593" i="4"/>
  <c r="C587" i="1"/>
  <c r="F580" i="4"/>
  <c r="C574" i="1"/>
  <c r="F567" i="4"/>
  <c r="C561" i="1"/>
  <c r="E528" i="4"/>
  <c r="D522" i="1" s="1"/>
  <c r="F529" i="4"/>
  <c r="C523" i="1"/>
  <c r="D528" i="4"/>
  <c r="F515" i="4"/>
  <c r="C509" i="1"/>
  <c r="E420" i="4"/>
  <c r="F484" i="4"/>
  <c r="C478" i="1"/>
  <c r="F472" i="4"/>
  <c r="C466" i="1"/>
  <c r="F459" i="4"/>
  <c r="C453" i="1"/>
  <c r="D415" i="1"/>
  <c r="E165" i="9"/>
  <c r="B165" i="9" s="1"/>
  <c r="D414" i="1"/>
  <c r="F421" i="4"/>
  <c r="D420" i="4"/>
  <c r="C415" i="1"/>
  <c r="F396" i="4"/>
  <c r="C391" i="1"/>
  <c r="F363" i="4"/>
  <c r="C358" i="1"/>
  <c r="E408" i="4"/>
  <c r="D403" i="1" s="1"/>
  <c r="F351" i="4"/>
  <c r="C346" i="1"/>
  <c r="D350" i="4"/>
  <c r="F344" i="4"/>
  <c r="C339" i="1"/>
  <c r="F311" i="4"/>
  <c r="C306" i="1"/>
  <c r="E407" i="4"/>
  <c r="D402" i="1" s="1"/>
  <c r="D293" i="1"/>
  <c r="F299" i="4"/>
  <c r="C294" i="1"/>
  <c r="D298" i="4"/>
  <c r="F263" i="4"/>
  <c r="C259" i="1"/>
  <c r="F252" i="4"/>
  <c r="C248" i="1"/>
  <c r="F224" i="4"/>
  <c r="C220" i="1"/>
  <c r="F215" i="4"/>
  <c r="C211" i="1"/>
  <c r="F196" i="4"/>
  <c r="C192" i="1"/>
  <c r="E151" i="4"/>
  <c r="E289" i="4" s="1"/>
  <c r="F163" i="4"/>
  <c r="C159" i="1"/>
  <c r="E20" i="9"/>
  <c r="B20" i="9" s="1"/>
  <c r="D151" i="4"/>
  <c r="C148" i="1"/>
  <c r="F139" i="4"/>
  <c r="C135" i="1"/>
  <c r="F133" i="4"/>
  <c r="C129" i="1"/>
  <c r="F124" i="4"/>
  <c r="C120" i="1"/>
  <c r="F106" i="4"/>
  <c r="C102" i="1"/>
  <c r="F82" i="4"/>
  <c r="C78" i="1"/>
  <c r="F50" i="4"/>
  <c r="C46" i="1"/>
  <c r="F44" i="4"/>
  <c r="C40" i="1"/>
  <c r="E6" i="4"/>
  <c r="I16" i="3" s="1"/>
  <c r="G4" i="1"/>
  <c r="F7" i="4"/>
  <c r="C3" i="1"/>
  <c r="D6" i="4"/>
  <c r="G295" i="9"/>
  <c r="E295" i="9" s="1"/>
  <c r="B295" i="9" s="1"/>
  <c r="I34" i="3"/>
  <c r="C1517" i="1"/>
  <c r="G294" i="9"/>
  <c r="E294" i="9" s="1"/>
  <c r="F141" i="6"/>
  <c r="H28" i="3"/>
  <c r="C1435" i="1"/>
  <c r="G299" i="9"/>
  <c r="E299" i="9" s="1"/>
  <c r="B276" i="9"/>
  <c r="E275" i="9"/>
  <c r="I8" i="3" s="1"/>
  <c r="F644" i="4"/>
  <c r="C638" i="1"/>
  <c r="F643" i="4"/>
  <c r="C637" i="1"/>
  <c r="M3" i="9"/>
  <c r="I35" i="3" l="1"/>
  <c r="C1518" i="1"/>
  <c r="H619" i="1"/>
  <c r="G619" i="1"/>
  <c r="H587" i="1"/>
  <c r="G587" i="1"/>
  <c r="H574" i="1"/>
  <c r="G574" i="1"/>
  <c r="E635" i="4"/>
  <c r="D629" i="1" s="1"/>
  <c r="E636" i="4"/>
  <c r="D630" i="1" s="1"/>
  <c r="H561" i="1"/>
  <c r="G561" i="1"/>
  <c r="C522" i="1"/>
  <c r="F528" i="4"/>
  <c r="H523" i="1"/>
  <c r="G523" i="1"/>
  <c r="H509" i="1"/>
  <c r="G509" i="1"/>
  <c r="H478" i="1"/>
  <c r="G478" i="1"/>
  <c r="E19" i="9"/>
  <c r="H466" i="1"/>
  <c r="G466" i="1"/>
  <c r="H453" i="1"/>
  <c r="G453" i="1"/>
  <c r="H415" i="1"/>
  <c r="G415" i="1"/>
  <c r="C414" i="1"/>
  <c r="D635" i="4"/>
  <c r="F420" i="4"/>
  <c r="D636" i="4"/>
  <c r="G391" i="1"/>
  <c r="H391" i="1"/>
  <c r="H358" i="1"/>
  <c r="G358" i="1"/>
  <c r="C345" i="1"/>
  <c r="F350" i="4"/>
  <c r="H346" i="1"/>
  <c r="G346" i="1"/>
  <c r="H339" i="1"/>
  <c r="G339" i="1"/>
  <c r="H306" i="1"/>
  <c r="G306" i="1"/>
  <c r="C293" i="1"/>
  <c r="D407" i="4"/>
  <c r="F298" i="4"/>
  <c r="D408" i="4"/>
  <c r="H294" i="1"/>
  <c r="G294" i="1"/>
  <c r="H259" i="1"/>
  <c r="G259" i="1"/>
  <c r="H248" i="1"/>
  <c r="G248" i="1"/>
  <c r="G220" i="1"/>
  <c r="H220" i="1"/>
  <c r="H211" i="1"/>
  <c r="G211" i="1"/>
  <c r="D147" i="1"/>
  <c r="I17" i="3"/>
  <c r="H192" i="1"/>
  <c r="G192" i="1"/>
  <c r="H159" i="1"/>
  <c r="G159" i="1"/>
  <c r="H148" i="1"/>
  <c r="G148" i="1"/>
  <c r="H17" i="3"/>
  <c r="C147" i="1"/>
  <c r="H147" i="1" s="1"/>
  <c r="D289" i="4"/>
  <c r="D290" i="4" s="1"/>
  <c r="C286" i="1" s="1"/>
  <c r="F151" i="4"/>
  <c r="D285" i="1"/>
  <c r="E413" i="4"/>
  <c r="H135" i="1"/>
  <c r="G135" i="1"/>
  <c r="H129" i="1"/>
  <c r="G129" i="1"/>
  <c r="G120" i="1"/>
  <c r="H120" i="1"/>
  <c r="H102" i="1"/>
  <c r="G102" i="1"/>
  <c r="H78" i="1"/>
  <c r="G78" i="1"/>
  <c r="H46" i="1"/>
  <c r="G46" i="1"/>
  <c r="E291" i="4"/>
  <c r="D287" i="1" s="1"/>
  <c r="E412" i="4"/>
  <c r="E639" i="4" s="1"/>
  <c r="E290" i="4"/>
  <c r="D286" i="1" s="1"/>
  <c r="D2" i="1"/>
  <c r="H40" i="1"/>
  <c r="G40" i="1"/>
  <c r="H3" i="1"/>
  <c r="G3" i="1"/>
  <c r="H16" i="3"/>
  <c r="C2" i="1"/>
  <c r="D412" i="4"/>
  <c r="F6" i="4"/>
  <c r="H637" i="1"/>
  <c r="G637" i="1"/>
  <c r="H638" i="1"/>
  <c r="G638" i="1"/>
  <c r="B299" i="9"/>
  <c r="E298" i="9"/>
  <c r="H1435" i="1"/>
  <c r="G1435" i="1"/>
  <c r="H9" i="3"/>
  <c r="B294" i="9"/>
  <c r="E293" i="9"/>
  <c r="H1517" i="1"/>
  <c r="G1517" i="1"/>
  <c r="H11" i="3"/>
  <c r="H1518" i="1" l="1"/>
  <c r="G1518" i="1"/>
  <c r="H522" i="1"/>
  <c r="G522" i="1"/>
  <c r="F636" i="4"/>
  <c r="C630" i="1"/>
  <c r="F635" i="4"/>
  <c r="C629" i="1"/>
  <c r="H414" i="1"/>
  <c r="G414" i="1"/>
  <c r="H345" i="1"/>
  <c r="G345" i="1"/>
  <c r="F408" i="4"/>
  <c r="C403" i="1"/>
  <c r="F407" i="4"/>
  <c r="C402" i="1"/>
  <c r="H293" i="1"/>
  <c r="G293" i="1"/>
  <c r="G147" i="1"/>
  <c r="D413" i="4"/>
  <c r="D414" i="4" s="1"/>
  <c r="F289" i="4"/>
  <c r="C285" i="1"/>
  <c r="D291" i="4"/>
  <c r="D408" i="1"/>
  <c r="E640" i="4"/>
  <c r="D634" i="1" s="1"/>
  <c r="D633" i="1"/>
  <c r="E414" i="4"/>
  <c r="D409" i="1" s="1"/>
  <c r="D407" i="1"/>
  <c r="E415" i="4"/>
  <c r="D410" i="1" s="1"/>
  <c r="F290" i="4"/>
  <c r="H2" i="1"/>
  <c r="G2" i="1"/>
  <c r="C407" i="1"/>
  <c r="D639" i="4"/>
  <c r="F412" i="4"/>
  <c r="N3" i="9"/>
  <c r="I11" i="3"/>
  <c r="K3" i="9"/>
  <c r="I9" i="3"/>
  <c r="H286" i="1"/>
  <c r="G286" i="1"/>
  <c r="H629" i="1" l="1"/>
  <c r="G629" i="1"/>
  <c r="G630" i="1"/>
  <c r="H630" i="1"/>
  <c r="D415" i="4"/>
  <c r="C410" i="1" s="1"/>
  <c r="G402" i="1"/>
  <c r="H402" i="1"/>
  <c r="H403" i="1"/>
  <c r="G403" i="1"/>
  <c r="F415" i="4"/>
  <c r="E641" i="4"/>
  <c r="D635" i="1" s="1"/>
  <c r="E642" i="4"/>
  <c r="F291" i="4"/>
  <c r="C287" i="1"/>
  <c r="H285" i="1"/>
  <c r="G285" i="1"/>
  <c r="D640" i="4"/>
  <c r="F413" i="4"/>
  <c r="C408" i="1"/>
  <c r="H407" i="1"/>
  <c r="G407" i="1"/>
  <c r="F414" i="4"/>
  <c r="C409" i="1"/>
  <c r="C633" i="1"/>
  <c r="F639" i="4"/>
  <c r="H410" i="1"/>
  <c r="G410" i="1"/>
  <c r="E646" i="4" l="1"/>
  <c r="D636" i="1"/>
  <c r="E645" i="4"/>
  <c r="H408" i="1"/>
  <c r="G408" i="1"/>
  <c r="F640" i="4"/>
  <c r="C634" i="1"/>
  <c r="D642" i="4"/>
  <c r="G287" i="1"/>
  <c r="H287" i="1"/>
  <c r="D641" i="4"/>
  <c r="G633" i="1"/>
  <c r="H633" i="1"/>
  <c r="H409" i="1"/>
  <c r="G409" i="1"/>
  <c r="I18" i="3" l="1"/>
  <c r="D639" i="1"/>
  <c r="I19" i="3"/>
  <c r="D640" i="1"/>
  <c r="F641" i="4"/>
  <c r="D645" i="4"/>
  <c r="C635" i="1"/>
  <c r="C636" i="1"/>
  <c r="D646" i="4"/>
  <c r="F642" i="4"/>
  <c r="G634" i="1"/>
  <c r="H634" i="1"/>
  <c r="H636" i="1" l="1"/>
  <c r="G636" i="1"/>
  <c r="C640" i="1"/>
  <c r="H19" i="3"/>
  <c r="F646" i="4"/>
  <c r="H635" i="1"/>
  <c r="G635" i="1"/>
  <c r="F645" i="4"/>
  <c r="C639" i="1"/>
  <c r="H18" i="3"/>
  <c r="H640" i="1" l="1"/>
  <c r="G640" i="1"/>
  <c r="H639" i="1"/>
  <c r="G639" i="1"/>
  <c r="H7" i="3"/>
  <c r="I7" i="3" l="1"/>
  <c r="J3" i="9"/>
  <c r="G18" i="9" l="1"/>
  <c r="G16" i="9"/>
  <c r="K12" i="9"/>
  <c r="K9" i="9"/>
  <c r="I7" i="9"/>
  <c r="J6" i="9"/>
  <c r="G17" i="9"/>
  <c r="J8" i="9"/>
  <c r="I5" i="9"/>
  <c r="J17" i="9"/>
  <c r="M15" i="9"/>
  <c r="J12" i="9"/>
  <c r="J9" i="9"/>
  <c r="K6" i="9"/>
  <c r="L15" i="9"/>
  <c r="I9" i="9"/>
  <c r="G15" i="9"/>
  <c r="K5" i="9"/>
  <c r="I17" i="9"/>
  <c r="I12" i="9"/>
  <c r="J11" i="9"/>
  <c r="K7" i="9"/>
  <c r="H17" i="9"/>
  <c r="H15" i="9"/>
  <c r="K11" i="9"/>
  <c r="K8" i="9"/>
  <c r="I6" i="9"/>
  <c r="J5" i="9"/>
  <c r="M272" i="9"/>
  <c r="M16" i="9"/>
  <c r="K13" i="9"/>
  <c r="I11" i="9"/>
  <c r="I8" i="9"/>
  <c r="L272" i="9"/>
  <c r="L16" i="9"/>
  <c r="J13" i="9"/>
  <c r="K10" i="9"/>
  <c r="H18" i="9"/>
  <c r="H16" i="9"/>
  <c r="I13" i="9"/>
  <c r="J10" i="9"/>
  <c r="J7" i="9"/>
  <c r="E9" i="9" l="1"/>
  <c r="B9" i="9" s="1"/>
  <c r="E11" i="9"/>
  <c r="B11" i="9" s="1"/>
  <c r="F15" i="9"/>
  <c r="E12" i="9"/>
  <c r="B12" i="9" s="1"/>
  <c r="E13" i="9"/>
  <c r="B13" i="9" s="1"/>
  <c r="F16" i="9"/>
  <c r="E6" i="9"/>
  <c r="B6" i="9" s="1"/>
  <c r="E8" i="9"/>
  <c r="B8" i="9" s="1"/>
  <c r="F272" i="9"/>
  <c r="B272" i="9" s="1"/>
  <c r="E10" i="9"/>
  <c r="B10" i="9" s="1"/>
  <c r="E17" i="9"/>
  <c r="B17" i="9" s="1"/>
  <c r="E7" i="9"/>
  <c r="B7" i="9" s="1"/>
  <c r="F19" i="9"/>
  <c r="E16" i="9"/>
  <c r="E15" i="9"/>
  <c r="E5" i="9"/>
  <c r="E18" i="9"/>
  <c r="B18" i="9" s="1"/>
  <c r="B16" i="9" l="1"/>
  <c r="F14" i="9"/>
  <c r="F3" i="9" s="1"/>
  <c r="B5" i="9"/>
  <c r="E4" i="9"/>
  <c r="B15"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<sst xmlns="http://schemas.openxmlformats.org/spreadsheetml/2006/main" count="4312" uniqueCount="3393">
  <si>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</si>
  <si>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</si>
  <si>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</si>
  <si>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</si>
  <si>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</si>
  <si>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</si>
  <si>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</si>
  <si>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</si>
  <si>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</si>
  <si>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</si>
  <si>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</si>
  <si>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</si>
  <si>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</si>
  <si>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</si>
  <si>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</si>
  <si>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</si>
  <si>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</si>
  <si>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</si>
  <si>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</si>
  <si>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</si>
  <si>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</si>
  <si>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</si>
  <si>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</si>
  <si>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</si>
  <si>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</si>
  <si>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</si>
  <si>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</si>
  <si>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</si>
  <si>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</si>
  <si>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</si>
  <si>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</si>
  <si>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</si>
  <si>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</si>
  <si>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</si>
  <si>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</si>
  <si>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</si>
  <si>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</si>
  <si>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</si>
  <si>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</si>
  <si>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</si>
  <si>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</si>
  <si>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</si>
  <si>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</si>
  <si>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</si>
  <si>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</si>
  <si>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</si>
  <si>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</si>
  <si>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</si>
  <si>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</si>
  <si>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</si>
  <si>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</si>
  <si>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</si>
  <si>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</si>
  <si>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</si>
  <si>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</si>
  <si>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</si>
  <si>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</si>
  <si>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</si>
  <si>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</si>
  <si>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</si>
  <si>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</si>
  <si>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</si>
  <si>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</si>
  <si>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</si>
  <si>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</si>
  <si>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</si>
  <si>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</si>
  <si>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</si>
  <si>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</si>
  <si>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</si>
  <si>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</si>
  <si>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</si>
  <si>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</si>
  <si>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</si>
  <si>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</si>
  <si>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</si>
  <si>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</si>
  <si>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</si>
  <si>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</si>
  <si>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</si>
  <si>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</si>
  <si>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</si>
  <si>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</si>
  <si>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</si>
  <si>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</si>
  <si>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</si>
  <si>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</si>
  <si>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</si>
  <si>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</si>
  <si>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</si>
  <si>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</si>
  <si>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</si>
  <si>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</si>
  <si>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</si>
  <si>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</si>
  <si>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</si>
  <si>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</si>
  <si>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</si>
  <si>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</si>
  <si>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</si>
  <si>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</si>
  <si>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</si>
  <si>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</si>
  <si>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</si>
  <si>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</si>
  <si>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</si>
  <si>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</si>
  <si>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</si>
  <si>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</si>
  <si>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</si>
  <si>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</si>
  <si>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</si>
  <si>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</si>
  <si>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</si>
  <si>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</si>
  <si>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</si>
  <si>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</si>
  <si>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</si>
  <si>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</si>
  <si>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</si>
  <si>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</si>
  <si>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</si>
  <si>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</si>
  <si>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</si>
  <si>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</si>
  <si>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</si>
  <si>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</si>
  <si>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</si>
  <si>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</si>
  <si>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</si>
  <si>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</si>
  <si>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</si>
  <si>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</si>
  <si>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</si>
  <si>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</si>
  <si>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</si>
  <si>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</si>
  <si>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</si>
  <si>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</si>
  <si>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</si>
  <si>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</si>
  <si>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</si>
  <si>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</si>
  <si>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</si>
  <si>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</si>
  <si>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</si>
  <si>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</si>
  <si>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</si>
  <si>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</si>
  <si>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</si>
  <si>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</si>
  <si>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</si>
  <si>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</si>
  <si>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</si>
  <si>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</si>
  <si>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</si>
  <si>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</si>
  <si>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</si>
  <si>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</si>
  <si>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</si>
  <si>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</si>
  <si>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</si>
  <si>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</si>
  <si>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</si>
  <si>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</si>
  <si>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</si>
  <si>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</si>
  <si>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</si>
  <si>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</si>
  <si>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</si>
  <si>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</si>
  <si>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</si>
  <si>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</si>
  <si>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</si>
  <si>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</si>
  <si>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</si>
  <si>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</si>
  <si>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</si>
  <si>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</si>
  <si>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</si>
  <si>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</si>
  <si>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</si>
  <si>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</si>
  <si>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</si>
  <si>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</si>
  <si>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</si>
  <si>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</si>
  <si>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</si>
  <si>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</si>
  <si>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</si>
  <si>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</si>
  <si>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</si>
  <si>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</si>
  <si>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</si>
  <si>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</si>
  <si>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</si>
  <si>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</si>
  <si>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</si>
  <si>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</si>
  <si>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</si>
  <si>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</si>
  <si>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</si>
  <si>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</si>
  <si>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</si>
  <si>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</si>
  <si>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</si>
  <si>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</si>
  <si>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</si>
  <si>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</si>
  <si>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</si>
  <si>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</si>
  <si>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</si>
  <si>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</si>
  <si>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</si>
  <si>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</si>
  <si>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</si>
  <si>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</si>
  <si>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</si>
  <si>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</si>
  <si>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</si>
  <si>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</si>
  <si>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</si>
  <si>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</si>
  <si>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</si>
  <si>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</si>
  <si>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</si>
  <si>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</si>
  <si>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</si>
  <si>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</si>
  <si>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</si>
  <si>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</si>
  <si>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</si>
  <si>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</si>
  <si>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</si>
  <si>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</si>
  <si>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</si>
  <si>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</si>
  <si>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</si>
  <si>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</si>
  <si>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</si>
  <si>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</si>
  <si>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</si>
  <si>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</si>
  <si>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</si>
  <si>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</si>
  <si>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</si>
  <si>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</si>
  <si>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</si>
  <si>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</si>
  <si>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</si>
  <si>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</si>
  <si>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</si>
  <si>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</si>
  <si>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</si>
  <si>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</si>
  <si>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</si>
  <si>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</si>
  <si>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</si>
  <si>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</si>
  <si>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</si>
  <si>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</si>
  <si>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</si>
  <si>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</si>
  <si>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</si>
  <si>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</si>
  <si>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</si>
  <si>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</si>
  <si>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</si>
  <si>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</si>
  <si>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</si>
  <si>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</si>
  <si>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</si>
  <si>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</si>
  <si>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</si>
  <si>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</si>
  <si>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</si>
  <si>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</si>
  <si>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</si>
  <si>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</si>
  <si>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</si>
  <si>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</si>
  <si>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</si>
  <si>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</si>
  <si>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</si>
  <si>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</si>
  <si>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</si>
  <si>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</si>
  <si>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</si>
  <si>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</si>
  <si>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</si>
  <si>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</si>
  <si>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</si>
  <si>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</si>
  <si>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</si>
  <si>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</si>
  <si>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</si>
  <si>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</si>
  <si>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</si>
  <si>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</si>
  <si>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</si>
  <si>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</si>
  <si>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</si>
  <si>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</si>
  <si>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</si>
  <si>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</si>
  <si>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</si>
  <si>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</si>
  <si>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</si>
  <si>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</si>
  <si>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</si>
  <si>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</si>
  <si>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</si>
  <si>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</si>
  <si>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</si>
  <si>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</si>
  <si>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</si>
  <si>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</si>
  <si>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</si>
  <si>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</si>
  <si>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</si>
  <si>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</si>
  <si>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</si>
  <si>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</si>
  <si>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</si>
  <si>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</si>
  <si>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</si>
  <si>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</si>
  <si>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</si>
  <si>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</si>
  <si>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</si>
  <si>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</si>
  <si>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</si>
  <si>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</si>
  <si>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</si>
  <si>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</si>
  <si>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</si>
  <si>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</si>
  <si>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</si>
  <si>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</si>
  <si>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</si>
  <si>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</si>
  <si>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</si>
  <si>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</si>
  <si>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</si>
  <si>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</si>
  <si>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</si>
  <si>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</si>
  <si>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</si>
  <si>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</si>
  <si>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</si>
  <si>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</si>
  <si>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</si>
  <si>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</si>
  <si>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</si>
  <si>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</si>
  <si>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</si>
  <si>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</si>
  <si>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</si>
  <si>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</si>
  <si>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</si>
  <si>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</si>
  <si>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</si>
  <si>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</si>
  <si>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</si>
  <si>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</si>
  <si>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</si>
  <si>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</si>
  <si>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</si>
  <si>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</si>
  <si>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</si>
  <si>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</si>
  <si>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</si>
  <si>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</si>
  <si>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</si>
  <si>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</si>
  <si>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</si>
  <si>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</si>
  <si>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</si>
  <si>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</si>
  <si>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</si>
  <si>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</si>
  <si>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</si>
  <si>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</si>
  <si>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</si>
  <si>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</si>
  <si>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</si>
  <si>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</si>
  <si>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</si>
  <si>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</si>
  <si>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</si>
  <si>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</si>
  <si>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</si>
  <si>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</si>
  <si>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</si>
  <si>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</si>
  <si>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</si>
  <si>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</si>
  <si>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</si>
  <si>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</si>
  <si>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</si>
  <si>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</si>
  <si>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</si>
  <si>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</si>
  <si>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</si>
  <si>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</si>
  <si>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</si>
  <si>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</si>
  <si>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</si>
  <si>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</si>
  <si>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</si>
  <si>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</si>
  <si>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</si>
  <si>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</si>
  <si>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</si>
  <si>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</si>
  <si>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</si>
  <si>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</si>
  <si>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</si>
  <si>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</si>
  <si>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</si>
  <si>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</si>
  <si>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</si>
  <si>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</si>
  <si>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</si>
  <si>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</si>
  <si>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</si>
  <si>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</si>
  <si>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</si>
  <si>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</si>
  <si>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</si>
  <si>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</si>
  <si>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</si>
  <si>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</si>
  <si>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</si>
  <si>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</si>
  <si>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</si>
  <si>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</si>
  <si>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</si>
  <si>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</si>
  <si>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</si>
  <si>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</si>
  <si>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</si>
  <si>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</si>
  <si>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</si>
  <si>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</si>
  <si>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</si>
  <si>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</si>
  <si>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</si>
  <si>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</si>
  <si>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</si>
  <si>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</si>
  <si>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</si>
  <si>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</si>
  <si>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</si>
  <si>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</si>
  <si>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</si>
  <si>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</si>
  <si>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</si>
  <si>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</si>
  <si>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</si>
  <si>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</si>
  <si>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</si>
  <si>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</si>
  <si>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</si>
  <si>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</si>
  <si>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</si>
  <si>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</si>
  <si>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</si>
  <si>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</si>
  <si>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</si>
  <si>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</si>
  <si>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</si>
  <si>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</si>
  <si>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</si>
  <si>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</si>
  <si>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</si>
  <si>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</si>
  <si>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</si>
  <si>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</si>
  <si>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</si>
  <si>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</si>
  <si>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</si>
  <si>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</si>
  <si>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</si>
  <si>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</si>
  <si>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</si>
  <si>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</si>
  <si>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</si>
  <si>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</si>
  <si>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</si>
  <si>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</si>
  <si>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</si>
  <si>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</si>
  <si>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</si>
  <si>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</si>
  <si>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</si>
  <si>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</si>
  <si>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</si>
  <si>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</si>
  <si>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</si>
  <si>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</si>
  <si>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</si>
  <si>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</si>
  <si>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</si>
  <si>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</si>
  <si>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</si>
  <si>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</si>
  <si>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</si>
  <si>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</si>
  <si>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</si>
  <si>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</si>
  <si>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</si>
  <si>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</si>
  <si>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</si>
  <si>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</si>
  <si>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</si>
  <si>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</si>
  <si>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</si>
  <si>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</si>
  <si>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</si>
  <si>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</si>
  <si>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</si>
  <si>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</si>
  <si>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</si>
  <si>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</si>
  <si>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</si>
  <si>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</si>
  <si>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</si>
  <si>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</si>
  <si>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</si>
  <si>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</si>
  <si>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</si>
  <si>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</si>
  <si>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</si>
  <si>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</si>
  <si>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</si>
  <si>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</si>
  <si>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</si>
  <si>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</si>
  <si>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</si>
  <si>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</si>
  <si>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</si>
  <si>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</si>
  <si>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</si>
  <si>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</si>
  <si>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</si>
  <si>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</si>
  <si>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</si>
  <si>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</si>
  <si>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</si>
  <si>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</si>
  <si>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</si>
  <si>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</si>
  <si>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</si>
  <si>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</si>
  <si>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</si>
  <si>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</si>
  <si>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</si>
  <si>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</si>
  <si>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</si>
  <si>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</si>
  <si>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</si>
  <si>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</si>
  <si>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</si>
  <si>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</si>
  <si>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</si>
  <si>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</si>
  <si>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</si>
  <si>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</si>
  <si>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</si>
  <si>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</si>
  <si>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</si>
  <si>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</si>
  <si>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</si>
  <si>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</si>
  <si>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</si>
  <si>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</si>
  <si>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</si>
  <si>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</si>
  <si>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</si>
  <si>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</si>
  <si>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</si>
  <si>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</si>
  <si>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</si>
  <si>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</si>
  <si>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</si>
  <si>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</si>
  <si>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</si>
  <si>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</si>
  <si>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</si>
  <si>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</si>
  <si>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</si>
  <si>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</si>
  <si>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</si>
  <si>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</si>
  <si>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</si>
  <si>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</si>
  <si>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</si>
  <si>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</si>
  <si>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</si>
  <si>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</si>
  <si>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</si>
  <si>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</si>
  <si>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</si>
  <si>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</si>
  <si>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</si>
  <si>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</si>
  <si>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</si>
  <si>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</si>
  <si>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</si>
  <si>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</si>
  <si>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</si>
  <si>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</si>
  <si>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</si>
  <si>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</si>
  <si>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</si>
  <si>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</si>
  <si>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</si>
  <si>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</si>
  <si>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</si>
  <si>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</si>
  <si>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</si>
  <si>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</si>
  <si>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</si>
  <si>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</si>
  <si>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</si>
  <si>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</si>
  <si>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</si>
  <si>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</si>
  <si>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</si>
  <si>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</si>
  <si>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</si>
  <si>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</si>
  <si>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</si>
  <si>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</si>
  <si>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</si>
  <si>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</si>
  <si>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</si>
  <si>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</si>
  <si>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</si>
  <si>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</si>
  <si>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</si>
  <si>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</si>
  <si>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</si>
  <si>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</si>
  <si>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</si>
  <si>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</si>
  <si>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</si>
  <si>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</si>
  <si>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</si>
  <si>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</si>
  <si>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</si>
  <si>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</si>
  <si>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</si>
  <si>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</si>
  <si>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</si>
  <si>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</si>
  <si>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</si>
  <si>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</si>
  <si>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</si>
  <si>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</si>
  <si>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</si>
  <si>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</si>
  <si>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</si>
  <si>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</si>
  <si>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</si>
  <si>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</si>
  <si>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</si>
  <si>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</si>
  <si>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</si>
  <si>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</si>
  <si>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</si>
  <si>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</si>
  <si>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</si>
  <si>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</si>
  <si>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</si>
  <si>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</si>
  <si>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</si>
  <si>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</si>
  <si>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</si>
  <si>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</si>
  <si>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</si>
  <si>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</si>
  <si>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</si>
  <si>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</si>
  <si>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</si>
  <si>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</si>
  <si>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</si>
  <si>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</si>
  <si>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</si>
  <si>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</si>
  <si>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</si>
  <si>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</si>
  <si>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</si>
  <si>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</si>
  <si>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</si>
  <si>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</si>
  <si>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</si>
  <si>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</si>
  <si>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</si>
  <si>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</si>
  <si>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</si>
  <si>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</si>
  <si>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</si>
  <si>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</si>
  <si>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</si>
  <si>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</si>
  <si>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</si>
  <si>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</si>
  <si>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</si>
  <si>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</si>
  <si>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</si>
  <si>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</si>
  <si>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</si>
  <si>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</si>
  <si>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</si>
  <si>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</si>
  <si>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</si>
  <si>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</si>
  <si>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</si>
  <si>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</si>
  <si>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</si>
  <si>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</si>
  <si>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</si>
  <si>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</si>
  <si>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</si>
  <si>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</si>
  <si>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</si>
  <si>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</si>
  <si>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</si>
  <si>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</si>
  <si>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</si>
  <si>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</si>
  <si>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</si>
  <si>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</si>
  <si>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</si>
  <si>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</si>
  <si>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</si>
  <si>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</si>
  <si>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</si>
  <si>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</si>
  <si>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</si>
  <si>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</si>
  <si>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</si>
  <si>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</si>
  <si>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</si>
  <si>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</si>
  <si>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</si>
  <si>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</si>
  <si>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</si>
  <si>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</si>
  <si>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</si>
  <si>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</si>
  <si>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</si>
  <si>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</si>
  <si>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</si>
  <si>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</si>
  <si>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</si>
  <si>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</si>
  <si>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</si>
  <si>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</si>
  <si>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</si>
  <si>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</si>
  <si>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</si>
  <si>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</si>
  <si>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</si>
  <si>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</si>
  <si>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</si>
  <si>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</si>
  <si>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</si>
  <si>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</si>
  <si>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</si>
  <si>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</si>
  <si>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</si>
  <si>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</si>
  <si>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</si>
  <si>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</si>
  <si>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</si>
  <si>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</si>
  <si>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</si>
  <si>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</si>
  <si>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</si>
  <si>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</si>
  <si>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</si>
  <si>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</si>
  <si>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</si>
  <si>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</si>
  <si>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</si>
  <si>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</si>
  <si>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</si>
  <si>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</si>
  <si>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</si>
  <si>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</si>
  <si>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</si>
  <si>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</si>
  <si>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</si>
  <si>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</si>
  <si>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</si>
  <si>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</si>
  <si>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</si>
  <si>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</si>
  <si>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</si>
  <si>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</si>
  <si>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</si>
  <si>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</si>
  <si>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</si>
  <si>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</si>
  <si>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</si>
  <si>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</si>
  <si>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</si>
  <si>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</si>
  <si>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</si>
  <si>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</si>
  <si>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</si>
  <si>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</si>
  <si>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</si>
  <si>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</si>
  <si>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</si>
  <si>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</si>
  <si>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</si>
  <si>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</si>
  <si>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</si>
  <si>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</si>
  <si>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</si>
  <si>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</si>
  <si>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</si>
  <si>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</si>
  <si>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</si>
  <si>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</si>
  <si>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</si>
  <si>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</si>
  <si>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</si>
  <si>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</si>
  <si>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</si>
  <si>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</si>
  <si>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</si>
  <si>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</si>
  <si>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</si>
  <si>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</si>
  <si>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</si>
  <si>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</si>
  <si>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</si>
  <si>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</si>
  <si>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</si>
  <si>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</si>
  <si>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</si>
  <si>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</si>
  <si>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</si>
  <si>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</si>
  <si>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</si>
  <si>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</si>
  <si>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</si>
  <si>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</si>
  <si>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</si>
  <si>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</si>
  <si>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</si>
  <si>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</si>
  <si>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</si>
  <si>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</si>
  <si>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</si>
  <si>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</si>
  <si>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</si>
  <si>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</si>
  <si>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</si>
  <si>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</si>
  <si>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</si>
  <si>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</si>
  <si>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</si>
  <si>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</si>
  <si>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</si>
  <si>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</si>
  <si>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</si>
  <si>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</si>
  <si>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</si>
  <si>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</si>
  <si>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</si>
  <si>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</si>
  <si>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</si>
  <si>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</si>
  <si>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</si>
  <si>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</si>
  <si>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</si>
  <si>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</si>
  <si>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</si>
  <si>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</si>
  <si>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</si>
  <si>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</si>
  <si>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</si>
  <si>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</si>
  <si>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</si>
  <si>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</si>
  <si>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</si>
  <si>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</si>
  <si>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</si>
  <si>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</si>
  <si>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</si>
  <si>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</si>
  <si>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</si>
  <si>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</si>
  <si>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</si>
  <si>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</si>
  <si>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</si>
  <si>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</si>
  <si>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</si>
  <si>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</si>
  <si>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</si>
  <si>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</si>
  <si>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</si>
  <si>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</si>
  <si>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</si>
  <si>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</si>
  <si>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</si>
  <si>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</si>
  <si>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</si>
  <si>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</si>
  <si>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</si>
  <si>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</si>
  <si>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</si>
  <si>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</si>
  <si>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</si>
  <si>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</si>
  <si>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</si>
  <si>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</si>
  <si>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</si>
  <si>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</si>
  <si>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</si>
  <si>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</si>
  <si>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</si>
  <si>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</si>
  <si>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</si>
  <si>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</si>
  <si>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</si>
  <si>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</si>
  <si>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</si>
  <si>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</si>
  <si>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</si>
  <si>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</si>
  <si>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</si>
  <si>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</si>
  <si>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</si>
  <si>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</si>
  <si>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</si>
  <si>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</si>
  <si>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</si>
  <si>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</si>
  <si>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</si>
  <si>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</si>
  <si>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</si>
  <si>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</si>
  <si>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</si>
  <si>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</si>
  <si>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</si>
  <si>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</si>
  <si>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</si>
  <si>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</si>
  <si>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</si>
  <si>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</si>
  <si>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</si>
  <si>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</si>
  <si>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</si>
  <si>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</si>
  <si>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</si>
  <si>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</si>
  <si>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</si>
  <si>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</si>
  <si>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</si>
  <si>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</si>
  <si>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</si>
  <si>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</si>
  <si>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</si>
  <si>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</si>
  <si>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</si>
  <si>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</si>
  <si>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</si>
  <si>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</si>
  <si>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</si>
  <si>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</si>
  <si>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</si>
  <si>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</si>
  <si>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</si>
  <si>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</si>
  <si>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</si>
  <si>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</si>
  <si>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</si>
  <si>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</si>
  <si>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</si>
  <si>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</si>
  <si>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</si>
  <si>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</si>
  <si>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</si>
  <si>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</si>
  <si>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</si>
  <si>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</si>
  <si>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</si>
  <si>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</si>
  <si>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</si>
  <si>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</si>
  <si>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</si>
  <si>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</si>
  <si>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</si>
  <si>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</si>
  <si>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</si>
  <si>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</si>
  <si>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</si>
  <si>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</si>
  <si>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</si>
  <si>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</si>
  <si>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</si>
  <si>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</si>
  <si>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</si>
  <si>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</si>
  <si>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</si>
  <si>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</si>
  <si>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</si>
  <si>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</si>
  <si>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</si>
  <si>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</si>
  <si>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</si>
  <si>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</si>
  <si>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</si>
  <si>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</si>
  <si>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</si>
  <si>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</si>
  <si>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</si>
  <si>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</si>
  <si>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</si>
  <si>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</si>
  <si>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</si>
  <si>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</si>
  <si>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</si>
  <si>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</si>
  <si>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</si>
  <si>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</si>
  <si>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</si>
  <si>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</si>
  <si>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</si>
  <si>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</si>
  <si>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</si>
  <si>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</si>
  <si>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</si>
  <si>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</si>
  <si>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</si>
  <si>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</si>
  <si>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</si>
  <si>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</si>
  <si>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</si>
  <si>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</si>
  <si>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</si>
  <si>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</si>
  <si>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</si>
  <si>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</si>
  <si>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</si>
  <si>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</si>
  <si>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</si>
  <si>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</si>
  <si>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</si>
  <si>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</si>
  <si>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</si>
  <si>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</si>
  <si>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</si>
  <si>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</si>
  <si>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</si>
  <si>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</si>
  <si>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</si>
  <si>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</si>
  <si>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</si>
  <si>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</si>
  <si>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</si>
  <si>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</si>
  <si>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</si>
  <si>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</si>
  <si>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</si>
  <si>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</si>
  <si>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</si>
  <si>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</si>
  <si>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</si>
  <si>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</si>
  <si>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</si>
  <si>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</si>
  <si>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</si>
  <si>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</si>
  <si>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</si>
  <si>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</si>
  <si>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</si>
  <si>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</si>
  <si>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</si>
  <si>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</si>
  <si>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</si>
  <si>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</si>
  <si>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</si>
  <si>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</si>
  <si>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</si>
  <si>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</si>
  <si>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</si>
  <si>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</si>
  <si>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</si>
  <si>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</si>
  <si>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</si>
  <si>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</si>
  <si>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</si>
  <si>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</si>
  <si>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</si>
  <si>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</si>
  <si>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</si>
  <si>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</si>
  <si>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</si>
  <si>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</si>
  <si>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</si>
  <si>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</si>
  <si>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</si>
  <si>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</si>
  <si>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</si>
  <si>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</si>
  <si>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</si>
  <si>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</si>
  <si>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</si>
  <si>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</si>
  <si>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</si>
  <si>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</si>
  <si>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</si>
  <si>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</si>
  <si>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</si>
  <si>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</si>
  <si>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</si>
  <si>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</si>
  <si>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</si>
  <si>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</si>
  <si>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</si>
  <si>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</si>
  <si>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</si>
  <si>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</si>
  <si>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</si>
  <si>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</si>
  <si>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</si>
  <si>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</si>
  <si>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</si>
  <si>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</si>
  <si>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</si>
  <si>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</si>
  <si>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</si>
  <si>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</si>
  <si>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</si>
  <si>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</si>
  <si>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</si>
  <si>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</si>
  <si>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</si>
  <si>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</si>
  <si>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</si>
  <si>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</si>
  <si>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</si>
  <si>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</si>
  <si>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</si>
  <si>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</si>
  <si>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</si>
  <si>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</si>
  <si>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</si>
  <si>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</si>
  <si>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</si>
  <si>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</si>
  <si>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</si>
  <si>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</si>
  <si>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</si>
  <si>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</si>
  <si>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</si>
  <si>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</si>
  <si>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</si>
  <si>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</si>
  <si>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</si>
  <si>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</si>
  <si>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</si>
  <si>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</si>
  <si>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</si>
  <si>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</si>
  <si>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</si>
  <si>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</si>
  <si>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</si>
  <si>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</si>
  <si>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</si>
  <si>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</si>
  <si>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</si>
  <si>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</si>
  <si>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</si>
  <si>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</si>
  <si>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</si>
  <si>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</si>
  <si>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</si>
  <si>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</si>
  <si>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</si>
  <si>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</si>
  <si>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</si>
  <si>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</si>
  <si>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</si>
  <si>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</si>
  <si>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</si>
  <si>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</si>
  <si>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</si>
  <si>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</si>
  <si>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</si>
  <si>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</si>
  <si>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</si>
  <si>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</si>
  <si>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</si>
  <si>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</si>
  <si>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</si>
  <si>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</si>
  <si>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</si>
  <si>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</si>
  <si>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</si>
  <si>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</si>
  <si>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</si>
  <si>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</si>
  <si>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</si>
  <si>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</si>
  <si>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</si>
  <si>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</si>
  <si>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</si>
  <si>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</si>
  <si>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</si>
  <si>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</si>
  <si>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</si>
  <si>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</si>
  <si>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</si>
  <si>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</si>
  <si>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</si>
  <si>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</si>
  <si>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</si>
  <si>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</si>
  <si>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</si>
  <si>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</si>
  <si>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</si>
  <si>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</si>
  <si>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</si>
  <si>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</si>
  <si>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</si>
  <si>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</si>
  <si>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</si>
  <si>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</si>
  <si>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</si>
  <si>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</si>
  <si>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</si>
  <si>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</si>
  <si>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</si>
  <si>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</si>
  <si>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</si>
  <si>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</si>
  <si>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</si>
  <si>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</si>
  <si>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</si>
  <si>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</si>
  <si>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</si>
  <si>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</si>
  <si>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</si>
  <si>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</si>
  <si>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</si>
  <si>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</si>
  <si>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</si>
  <si>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</si>
  <si>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</si>
  <si>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</si>
  <si>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</si>
  <si>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</si>
  <si>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</si>
  <si>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</si>
  <si>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</si>
  <si>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</si>
  <si>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</si>
  <si>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</si>
  <si>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</si>
  <si>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</si>
  <si>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</si>
  <si>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</si>
  <si>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</si>
  <si>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</si>
  <si>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</si>
  <si>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</si>
  <si>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</si>
  <si>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</si>
  <si>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</si>
  <si>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</si>
  <si>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</si>
  <si>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</si>
  <si>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</si>
  <si>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</si>
  <si>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</si>
  <si>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</si>
  <si>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</si>
  <si>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</si>
  <si>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</si>
  <si>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</si>
  <si>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</si>
  <si>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</si>
  <si>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</si>
  <si>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</si>
  <si>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</si>
  <si>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</si>
  <si>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</si>
  <si>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</si>
  <si>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</si>
  <si>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</si>
  <si>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</si>
  <si>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</si>
  <si>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</si>
  <si>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</si>
  <si>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</si>
  <si>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</si>
  <si>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</si>
  <si>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</si>
  <si>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</si>
  <si>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</si>
  <si>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</si>
  <si>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</si>
  <si>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</si>
  <si>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</si>
  <si>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</si>
  <si>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</si>
  <si>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</si>
  <si>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</si>
  <si>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</si>
  <si>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</si>
  <si>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</si>
  <si>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</si>
  <si>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</si>
  <si>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</si>
  <si>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</si>
  <si>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</si>
  <si>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</si>
  <si>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</si>
  <si>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</si>
  <si>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</si>
  <si>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</si>
  <si>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</si>
  <si>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</si>
  <si>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</si>
  <si>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</si>
  <si>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</si>
  <si>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</si>
  <si>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</si>
  <si>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</si>
  <si>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</si>
  <si>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</si>
  <si>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</si>
  <si>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</si>
  <si>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</si>
  <si>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</si>
  <si>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</si>
  <si>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</si>
  <si>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</si>
  <si>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</si>
  <si>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</si>
  <si>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</si>
  <si>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</si>
  <si>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</si>
  <si>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</si>
  <si>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</si>
  <si>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</si>
  <si>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</si>
  <si>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</si>
  <si>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</si>
  <si>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</si>
  <si>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</si>
  <si>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</si>
  <si>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</si>
  <si>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</si>
  <si>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</si>
  <si>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</si>
  <si>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</si>
  <si>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</si>
  <si>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</si>
  <si>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</si>
  <si>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</si>
  <si>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</si>
  <si>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</si>
  <si>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</si>
  <si>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</si>
  <si>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</si>
  <si>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</si>
  <si>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</si>
  <si>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</si>
  <si>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</si>
  <si>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</si>
  <si>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</si>
  <si>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</si>
  <si>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</si>
  <si>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</si>
  <si>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</si>
  <si>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</si>
  <si>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</si>
  <si>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</si>
  <si>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</si>
  <si>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</si>
  <si>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</si>
  <si>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</si>
  <si>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</si>
  <si>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</si>
  <si>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</si>
  <si>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</si>
  <si>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</si>
  <si>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</si>
  <si>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</si>
  <si>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</si>
  <si>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</si>
  <si>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</si>
  <si>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</si>
  <si>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</si>
  <si>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</si>
  <si>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</si>
  <si>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</si>
  <si>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</si>
  <si>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</si>
  <si>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</si>
  <si>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</si>
  <si>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</si>
  <si>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</si>
  <si>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</si>
  <si>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</si>
  <si>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</si>
  <si>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</si>
  <si>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</si>
  <si>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</si>
  <si>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</si>
  <si>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</si>
  <si>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</si>
  <si>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</si>
  <si>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</si>
  <si>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</si>
  <si>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</si>
  <si>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</si>
  <si>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</si>
  <si>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</si>
  <si>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</si>
  <si>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</si>
  <si>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</si>
  <si>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</si>
  <si>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</si>
  <si>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</si>
  <si>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</si>
  <si>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</si>
  <si>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</si>
  <si>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</si>
  <si>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</si>
  <si>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</si>
  <si>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</si>
  <si>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</si>
  <si>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</si>
  <si>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</si>
  <si>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</si>
  <si>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</si>
  <si>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</si>
  <si>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</si>
  <si>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</si>
  <si>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</si>
  <si>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</si>
  <si>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</si>
  <si>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</si>
  <si>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</si>
  <si>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</si>
  <si>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</si>
  <si>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</si>
  <si>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</si>
  <si>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</si>
  <si>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</si>
  <si>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</si>
  <si>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</si>
  <si>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</si>
  <si>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</si>
  <si>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</si>
  <si>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</si>
  <si>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</si>
  <si>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</si>
  <si>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</si>
  <si>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</si>
  <si>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</si>
  <si>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</si>
  <si>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</si>
  <si>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</si>
  <si>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</si>
  <si>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</si>
  <si>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</si>
  <si>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</si>
  <si>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</si>
  <si>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</si>
  <si>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</si>
  <si>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</si>
  <si>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</si>
  <si>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</si>
  <si>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</si>
  <si>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</si>
  <si>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</si>
  <si>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</si>
  <si>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</si>
  <si>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</si>
  <si>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</si>
  <si>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</si>
  <si>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</si>
  <si>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</si>
  <si>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</si>
  <si>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</si>
  <si>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</si>
  <si>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</si>
  <si>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</si>
  <si>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</si>
  <si>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</si>
  <si>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</si>
  <si>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</si>
  <si>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</si>
  <si>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</si>
  <si>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</si>
  <si>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</si>
  <si>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</si>
  <si>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</si>
  <si>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</si>
  <si>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</si>
  <si>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</si>
  <si>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</si>
  <si>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</si>
  <si>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</si>
  <si>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</si>
  <si>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</si>
  <si>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</si>
  <si>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</si>
  <si>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</si>
  <si>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</si>
  <si>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</si>
  <si>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</si>
  <si>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</si>
  <si>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</si>
  <si>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</si>
  <si>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</si>
  <si>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</si>
  <si>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</si>
  <si>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</si>
  <si>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</si>
  <si>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</si>
  <si>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</si>
  <si>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</si>
  <si>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</si>
  <si>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</si>
  <si>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</si>
  <si>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</si>
  <si>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</si>
  <si>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</si>
  <si>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</si>
  <si>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</si>
  <si>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</si>
  <si>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</si>
  <si>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</si>
  <si>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</si>
  <si>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</si>
  <si>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</si>
  <si>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</si>
  <si>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</si>
  <si>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</si>
  <si>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</si>
  <si>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</si>
  <si>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</si>
  <si>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</si>
  <si>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</si>
  <si>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</si>
  <si>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</si>
  <si>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</si>
  <si>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</si>
  <si>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</si>
  <si>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</si>
  <si>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</si>
  <si>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</si>
  <si>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</si>
  <si>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</si>
  <si>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</si>
  <si>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</si>
  <si>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</si>
  <si>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</si>
  <si>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</si>
  <si>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</si>
  <si>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</si>
  <si>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</si>
  <si>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</si>
  <si>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</si>
  <si>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</si>
  <si>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</si>
  <si>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</si>
  <si>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</si>
  <si>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</si>
  <si>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</si>
  <si>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</si>
  <si>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</si>
  <si>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</si>
  <si>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</si>
  <si>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</si>
  <si>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</si>
  <si>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</si>
  <si>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</si>
  <si>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</si>
  <si>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</si>
  <si>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</si>
  <si>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</si>
  <si>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</si>
  <si>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</si>
  <si>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</si>
  <si>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</si>
  <si>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</si>
  <si>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</si>
  <si>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</si>
  <si>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</si>
  <si>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</si>
  <si>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</si>
  <si>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</si>
  <si>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</si>
  <si>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</si>
  <si>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</si>
  <si>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</si>
  <si>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</si>
  <si>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</si>
  <si>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</si>
  <si>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</si>
  <si>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</si>
  <si>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</si>
  <si>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</si>
  <si>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</si>
  <si>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</si>
  <si>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</si>
  <si>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</si>
  <si>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</si>
  <si>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</si>
  <si>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</si>
  <si>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</si>
  <si>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</si>
  <si>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</si>
  <si>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</si>
  <si>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</si>
  <si>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</si>
  <si>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</si>
  <si>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</si>
  <si>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</si>
  <si>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</si>
  <si>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</si>
  <si>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</si>
  <si>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</si>
  <si>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</si>
  <si>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</si>
  <si>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</si>
  <si>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</si>
  <si>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</si>
  <si>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</si>
  <si>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</si>
  <si>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</si>
  <si>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</si>
  <si>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</si>
  <si>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</si>
  <si>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</si>
  <si>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</si>
  <si>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</si>
  <si>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</si>
  <si>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</si>
  <si>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</si>
  <si>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</si>
  <si>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</si>
  <si>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</si>
  <si>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</si>
  <si>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</si>
  <si>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</si>
  <si>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</si>
  <si>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</si>
  <si>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</si>
  <si>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</si>
  <si>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</si>
  <si>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</si>
  <si>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</si>
  <si>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</si>
  <si>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</si>
  <si>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</si>
  <si>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</si>
  <si>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</si>
  <si>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</si>
  <si>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</si>
  <si>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</si>
  <si>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</si>
  <si>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</si>
  <si>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</si>
  <si>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</si>
  <si>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</si>
  <si>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</si>
  <si>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</si>
  <si>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</si>
  <si>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</si>
  <si>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</si>
  <si>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</si>
  <si>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</si>
  <si>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</si>
  <si>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</si>
  <si>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</si>
  <si>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</si>
  <si>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</si>
  <si>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</si>
  <si>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</si>
  <si>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</si>
  <si>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</si>
  <si>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</si>
  <si>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</si>
  <si>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</si>
  <si>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</si>
  <si>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</si>
  <si>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</si>
  <si>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</si>
  <si>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</si>
  <si>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</si>
  <si>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</si>
  <si>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</si>
  <si>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</si>
  <si>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</si>
  <si>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</si>
  <si>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</si>
  <si>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</si>
  <si>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</si>
  <si>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</si>
  <si>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</si>
  <si>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</si>
  <si>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</si>
  <si>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</si>
  <si>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</si>
  <si>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</si>
  <si>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</si>
  <si>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</si>
  <si>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</si>
  <si>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</si>
  <si>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</si>
  <si>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</si>
  <si>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</si>
  <si>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</si>
  <si>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</si>
  <si>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</si>
  <si>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</si>
  <si>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</si>
  <si>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</si>
  <si>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</si>
  <si>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</si>
  <si>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</si>
  <si>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</si>
  <si>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</si>
  <si>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</si>
  <si>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</si>
  <si>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</si>
  <si>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</si>
  <si>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</si>
  <si>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</si>
  <si>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</si>
  <si>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</si>
  <si>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</si>
  <si>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</si>
  <si>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</si>
  <si>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</si>
  <si>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</si>
  <si>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</si>
  <si>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</si>
  <si>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</si>
  <si>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</si>
  <si>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</si>
  <si>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</si>
  <si>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</si>
  <si>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</si>
  <si>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</si>
  <si>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</si>
  <si>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</si>
  <si>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</si>
  <si>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</si>
  <si>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</si>
  <si>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</si>
  <si>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</si>
  <si>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</si>
  <si>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</si>
  <si>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</si>
  <si>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</si>
  <si>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</si>
  <si>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</si>
  <si>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</si>
  <si>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</si>
  <si>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</si>
  <si>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</si>
  <si>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</si>
  <si>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</si>
  <si>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</si>
  <si>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</si>
  <si>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</si>
  <si>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</si>
  <si>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</si>
  <si>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</si>
  <si>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</si>
  <si>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</si>
  <si>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</si>
  <si>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</si>
  <si>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</si>
  <si>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</si>
  <si>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</si>
  <si>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</si>
  <si>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</si>
  <si>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</si>
  <si>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</si>
  <si>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</si>
  <si>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</si>
  <si>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</si>
  <si>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</si>
  <si>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</si>
  <si>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</si>
  <si>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</si>
  <si>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</si>
  <si>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</si>
  <si>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</si>
  <si>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</si>
  <si>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</si>
  <si>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</si>
  <si>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</si>
  <si>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</si>
  <si>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</si>
  <si>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</si>
  <si>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</si>
  <si>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</si>
  <si>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</si>
  <si>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</si>
  <si>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</si>
  <si>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</si>
  <si>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</si>
  <si>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</si>
  <si>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</si>
  <si>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</si>
  <si>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</si>
  <si>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</si>
  <si>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</si>
  <si>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</si>
  <si>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</si>
  <si>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</si>
  <si>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</si>
  <si>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</si>
  <si>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</si>
  <si>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</si>
  <si>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</si>
  <si>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</si>
  <si>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</si>
  <si>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</si>
  <si>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</si>
  <si>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</si>
  <si>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</si>
  <si>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</si>
  <si>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</si>
  <si>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</si>
  <si>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</si>
  <si>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</si>
  <si>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</si>
  <si>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</si>
  <si>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</si>
  <si>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</si>
  <si>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</si>
  <si>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</si>
  <si>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</si>
  <si>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</si>
  <si>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</si>
  <si>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</si>
  <si>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</si>
  <si>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</si>
  <si>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</si>
  <si>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</si>
  <si>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</si>
  <si>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</si>
  <si>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</si>
  <si>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</si>
  <si>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</si>
  <si>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</si>
  <si>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</si>
  <si>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</si>
  <si>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</si>
  <si>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</si>
  <si>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</si>
  <si>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</si>
  <si>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</si>
  <si>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</si>
  <si>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</si>
  <si>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</si>
  <si>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</si>
  <si>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</si>
  <si>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</si>
  <si>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</si>
  <si>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</si>
  <si>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</si>
  <si>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</si>
  <si>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</si>
  <si>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</si>
  <si>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</si>
  <si>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</si>
  <si>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</si>
  <si>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</si>
  <si>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</si>
  <si>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</si>
  <si>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</si>
  <si>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</si>
  <si>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</si>
  <si>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</si>
  <si>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</si>
  <si>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</si>
  <si>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</si>
  <si>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</si>
  <si>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</si>
  <si>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</si>
  <si>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</si>
  <si>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</si>
  <si>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</si>
  <si>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</si>
  <si>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</si>
  <si>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</si>
  <si>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</si>
  <si>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</si>
  <si>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</si>
  <si>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</si>
  <si>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</si>
  <si>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</si>
  <si>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</si>
  <si>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</si>
  <si>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</si>
  <si>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</si>
  <si>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</si>
  <si>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</si>
  <si>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</si>
  <si>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</si>
  <si>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</si>
  <si>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</si>
  <si>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</si>
  <si>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</si>
  <si>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</si>
  <si>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</si>
  <si>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</si>
  <si>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</si>
  <si>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</si>
  <si>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</si>
  <si>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</si>
  <si>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</si>
  <si>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</si>
  <si>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</si>
  <si>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</si>
  <si>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</si>
  <si>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</si>
  <si>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</si>
  <si>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</si>
  <si>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</si>
  <si>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</si>
  <si>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</si>
  <si>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</si>
  <si>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</si>
  <si>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</si>
  <si>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</si>
  <si>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</si>
  <si>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</si>
  <si>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</si>
  <si>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</si>
  <si>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</si>
  <si>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</si>
  <si>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</si>
  <si>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</si>
  <si>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</si>
  <si>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</si>
  <si>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</si>
  <si>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</si>
  <si>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</si>
  <si>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</si>
  <si>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</si>
  <si>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</si>
  <si>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</si>
  <si>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</si>
  <si>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</si>
  <si>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</si>
  <si>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</si>
  <si>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</si>
  <si>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</si>
  <si>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</si>
  <si>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</si>
  <si>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</si>
  <si>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</si>
  <si>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</si>
  <si>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</si>
  <si>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</si>
  <si>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</si>
  <si>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</si>
  <si>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</si>
  <si>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</si>
  <si>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</si>
  <si>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</si>
  <si>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</si>
  <si>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</si>
  <si>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</si>
  <si>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</si>
  <si>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</si>
  <si>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</si>
  <si>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</si>
  <si>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</si>
  <si>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</si>
  <si>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</si>
  <si>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</si>
  <si>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</si>
  <si>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</si>
  <si>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</si>
  <si>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</si>
  <si>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</si>
  <si>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</si>
  <si>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</si>
  <si>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</si>
  <si>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</si>
  <si>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</si>
  <si>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</si>
  <si>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</si>
  <si>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</si>
  <si>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</si>
  <si>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</si>
  <si>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</si>
  <si>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</si>
  <si>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</si>
  <si>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</si>
  <si>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</si>
  <si>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</si>
  <si>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</si>
  <si>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</si>
  <si>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</si>
  <si>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</si>
  <si>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</si>
  <si>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</si>
  <si>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</si>
  <si>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</si>
  <si>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</si>
  <si>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</si>
  <si>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</si>
  <si>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</si>
  <si>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</si>
  <si>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</si>
  <si>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</si>
  <si>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</si>
  <si>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</si>
  <si>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</si>
  <si>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</si>
  <si>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</si>
  <si>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</si>
  <si>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</si>
  <si>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</si>
  <si>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</si>
  <si>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</si>
  <si>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</si>
  <si>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</si>
  <si>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</si>
  <si>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</si>
  <si>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</si>
  <si>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</si>
  <si>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</si>
  <si>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</si>
  <si>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</si>
  <si>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</si>
  <si>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</si>
  <si>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</si>
  <si>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</si>
  <si>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</si>
  <si>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</si>
  <si>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</si>
  <si>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</si>
  <si>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</si>
  <si>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</si>
  <si>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</si>
  <si>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</si>
  <si>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</si>
  <si>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</si>
  <si>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</si>
  <si>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</si>
  <si>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</si>
  <si>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</si>
  <si>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</si>
  <si>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</si>
  <si>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</si>
  <si>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</si>
  <si>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</si>
  <si>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</si>
  <si>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</si>
  <si>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</si>
  <si>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</si>
  <si>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</si>
  <si>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</si>
  <si>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</si>
  <si>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</si>
  <si>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</si>
  <si>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</si>
  <si>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</si>
  <si>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</si>
  <si>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</si>
  <si>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</si>
  <si>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</si>
  <si>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</si>
  <si>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</si>
  <si>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</si>
  <si>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</si>
  <si>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</si>
  <si>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</si>
  <si>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</si>
  <si>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</si>
  <si>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</si>
  <si>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</si>
  <si>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</si>
  <si>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</si>
  <si>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</si>
  <si>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</si>
  <si>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</si>
  <si>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</si>
  <si>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</si>
  <si>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</si>
  <si>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</si>
  <si>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</si>
  <si>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</si>
  <si>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</si>
  <si>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</si>
  <si>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</si>
  <si>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</si>
  <si>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</si>
  <si>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</si>
  <si>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</si>
  <si>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</si>
  <si>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</si>
  <si>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</si>
  <si>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</si>
  <si>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</si>
  <si>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</si>
  <si>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</si>
  <si>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</si>
  <si>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</si>
  <si>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</si>
  <si>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</si>
  <si>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</si>
  <si>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</si>
  <si>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</si>
  <si>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</si>
  <si>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</si>
  <si>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</si>
  <si>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</si>
  <si>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</si>
  <si>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</si>
  <si>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</si>
  <si>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</si>
  <si>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</si>
  <si>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</si>
  <si>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</si>
  <si>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</si>
  <si>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</si>
  <si>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</si>
  <si>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</si>
  <si>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</si>
  <si>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</si>
  <si>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</si>
  <si>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</si>
  <si>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</si>
  <si>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</si>
  <si>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</si>
  <si>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</si>
  <si>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</si>
  <si>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</si>
  <si>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</si>
  <si>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</si>
  <si>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</si>
  <si>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</si>
  <si>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</si>
  <si>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</si>
  <si>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</si>
  <si>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</si>
  <si>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</si>
  <si>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</si>
  <si>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</si>
  <si>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</si>
  <si>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</si>
  <si>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</si>
  <si>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</si>
  <si>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</si>
  <si>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</si>
  <si>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</si>
  <si>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</si>
  <si>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</si>
  <si>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</si>
  <si>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</si>
  <si>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</si>
  <si>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</si>
  <si>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</si>
  <si>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</si>
  <si>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</si>
  <si>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</si>
  <si>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</si>
  <si>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</si>
  <si>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</si>
  <si>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</si>
  <si>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</si>
  <si>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</si>
  <si>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</si>
  <si>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</si>
  <si>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</si>
  <si>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</si>
  <si>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</si>
  <si>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</si>
  <si>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</si>
  <si>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</si>
  <si>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</si>
  <si>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</si>
  <si>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</si>
  <si>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</si>
  <si>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</si>
  <si>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</si>
  <si>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</si>
  <si>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</si>
  <si>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</si>
  <si>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</si>
  <si>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</si>
  <si>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</si>
  <si>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</si>
  <si>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</si>
  <si>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</si>
  <si>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</si>
  <si>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</si>
  <si>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</si>
  <si>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</si>
  <si>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</si>
  <si>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</si>
  <si>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</si>
  <si>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</si>
  <si>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</si>
  <si>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</si>
  <si>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</si>
  <si>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</si>
  <si>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</si>
  <si>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</si>
  <si>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</si>
  <si>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</si>
  <si>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</si>
  <si>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</si>
  <si>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</si>
  <si>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</si>
  <si>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</si>
  <si>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</si>
  <si>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</si>
  <si>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</si>
  <si>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</si>
  <si>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</si>
  <si>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</si>
  <si>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</si>
  <si>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</si>
  <si>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</si>
  <si>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</si>
  <si>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</si>
  <si>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</si>
  <si>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</si>
  <si>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</si>
  <si>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</si>
  <si>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</si>
  <si>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</si>
  <si>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</si>
  <si>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</si>
  <si>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</si>
  <si>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</si>
  <si>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</si>
  <si>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</si>
  <si>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</si>
  <si>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</si>
  <si>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</si>
  <si>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</si>
  <si>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</si>
  <si>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</si>
  <si>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</si>
  <si>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</si>
  <si>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</si>
  <si>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</si>
  <si>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</si>
  <si>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</si>
  <si>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</si>
  <si>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</si>
  <si>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</si>
  <si>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</si>
  <si>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</si>
  <si>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</si>
  <si>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</si>
  <si>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</si>
  <si>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</si>
  <si>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</si>
  <si>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</si>
  <si>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</si>
  <si>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</si>
  <si>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</si>
  <si>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</si>
  <si>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</si>
  <si>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</si>
  <si>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</si>
  <si>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</si>
  <si>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</si>
  <si>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</si>
  <si>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</si>
  <si>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</si>
  <si>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</si>
  <si>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</si>
  <si>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</si>
  <si>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</si>
  <si>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</si>
  <si>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</si>
  <si>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</si>
  <si>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</si>
  <si>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</si>
  <si>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</si>
  <si>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</si>
  <si>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</si>
  <si>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</si>
  <si>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</si>
  <si>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</si>
  <si>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</si>
  <si>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</si>
  <si>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</si>
  <si>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</si>
  <si>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</si>
  <si>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</si>
  <si>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</si>
  <si>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</si>
  <si>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</si>
  <si>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</si>
  <si>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</si>
  <si>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</si>
  <si>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</si>
  <si>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</si>
  <si>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</si>
  <si>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</si>
  <si>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</si>
  <si>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</si>
  <si>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</si>
  <si>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</si>
  <si>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</si>
  <si>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</si>
  <si>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</si>
  <si>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</si>
  <si>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</si>
  <si>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</si>
  <si>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</si>
  <si>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</si>
  <si>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</si>
  <si>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</si>
  <si>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</si>
  <si>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</si>
  <si>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</si>
  <si>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</si>
  <si>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</si>
  <si>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</si>
  <si>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</si>
  <si>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</si>
  <si>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</si>
  <si>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</si>
  <si>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</si>
  <si>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</si>
  <si>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</si>
  <si>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</si>
  <si>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</si>
  <si>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</si>
  <si>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</si>
  <si>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</si>
  <si>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</si>
  <si>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</si>
  <si>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</si>
  <si>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</si>
  <si>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</si>
  <si>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</si>
  <si>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</si>
  <si>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</si>
  <si>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</si>
  <si>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</si>
  <si>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</si>
  <si>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</si>
  <si>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</si>
  <si>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</si>
  <si>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</si>
  <si>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</si>
  <si>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</si>
  <si>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</si>
  <si>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</si>
  <si>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</si>
  <si>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</si>
  <si>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</si>
  <si>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</si>
  <si>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</si>
  <si>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</si>
  <si>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</si>
  <si>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</si>
  <si>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</si>
  <si>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</si>
  <si>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</si>
  <si>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</si>
  <si>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</si>
  <si>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</si>
  <si>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</si>
  <si>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</si>
  <si>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</si>
  <si>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</si>
  <si>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</si>
  <si>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</si>
  <si>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</si>
  <si>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</si>
  <si>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</si>
  <si>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</si>
  <si>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</si>
  <si>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</si>
  <si>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</si>
  <si>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</si>
  <si>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</si>
  <si>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</si>
  <si>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</si>
  <si>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</si>
  <si>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</si>
  <si>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</si>
  <si>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</si>
  <si>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</si>
  <si>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</si>
  <si>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</si>
  <si>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</si>
  <si>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</si>
  <si>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</si>
  <si>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</si>
  <si>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</si>
  <si>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</si>
  <si>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</si>
  <si>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</si>
  <si>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</si>
  <si>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</si>
  <si>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</si>
  <si>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</si>
  <si>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</si>
  <si>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</si>
  <si>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</si>
  <si>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</si>
  <si>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</si>
  <si>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</si>
  <si>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</si>
  <si>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</si>
  <si>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</si>
  <si>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</si>
  <si>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</si>
  <si>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</si>
  <si>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</si>
  <si>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</si>
  <si>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</si>
  <si>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</si>
  <si>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</si>
  <si>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</si>
  <si>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</si>
  <si>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</si>
  <si>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</si>
  <si>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</si>
  <si>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</si>
  <si>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</si>
  <si>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</si>
  <si>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</si>
  <si>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</si>
  <si>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</si>
  <si>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</si>
  <si>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</si>
  <si>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</si>
  <si>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</si>
  <si>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</si>
  <si>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</si>
  <si>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</si>
  <si>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</si>
  <si>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</si>
  <si>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</si>
  <si>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</si>
  <si>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</si>
  <si>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</si>
  <si>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</si>
  <si>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</si>
  <si>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</si>
  <si>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</si>
  <si>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</si>
  <si>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</si>
  <si>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</si>
  <si>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</si>
  <si>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</si>
  <si>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</si>
  <si>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</si>
  <si>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</si>
  <si>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</si>
  <si>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</si>
  <si>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</si>
  <si>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</si>
  <si>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</si>
  <si>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</si>
  <si>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</si>
  <si>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</si>
  <si>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</si>
  <si>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</si>
  <si>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</si>
  <si>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</si>
  <si>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</si>
  <si>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</si>
  <si>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</si>
  <si>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</si>
  <si>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</si>
  <si>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</si>
  <si>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</si>
  <si>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</si>
  <si>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</si>
  <si>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</si>
  <si>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</si>
  <si>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</si>
  <si>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</si>
  <si>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</si>
  <si>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</si>
  <si>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</si>
  <si>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</si>
  <si>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</si>
  <si>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</si>
  <si>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</si>
  <si>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</si>
  <si>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</si>
  <si>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</si>
  <si>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</si>
  <si>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</si>
  <si>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</si>
  <si>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</si>
  <si>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</si>
  <si>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</si>
  <si>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</si>
  <si>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</si>
  <si>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</si>
  <si>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</si>
  <si>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</si>
  <si>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</si>
  <si>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</si>
  <si>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</si>
  <si>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</si>
  <si>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</si>
  <si>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</si>
  <si>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</si>
  <si>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</si>
  <si>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</si>
  <si>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</si>
  <si>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</si>
  <si>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</si>
  <si>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</si>
  <si>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</si>
  <si>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</si>
  <si>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</si>
  <si>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</si>
  <si>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</si>
  <si>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</si>
  <si>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</si>
  <si>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</si>
  <si>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</si>
  <si>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</si>
  <si>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</si>
  <si>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</si>
  <si>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</si>
  <si>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</si>
  <si>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</si>
  <si>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</si>
  <si>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</si>
  <si>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</si>
  <si>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</si>
  <si>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</si>
  <si>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</si>
  <si>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</si>
  <si>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</si>
  <si>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</si>
  <si>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</si>
  <si>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</si>
  <si>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</si>
  <si>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</si>
  <si>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</si>
  <si>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</si>
  <si>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</si>
  <si>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</si>
  <si>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</si>
  <si>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</si>
  <si>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</si>
  <si>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</si>
  <si>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</si>
  <si>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</si>
  <si>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</si>
  <si>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</si>
  <si>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</si>
  <si>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</si>
  <si>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</si>
  <si>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</si>
  <si>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</si>
  <si>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</si>
  <si>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</si>
  <si>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</si>
  <si>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</si>
  <si>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</si>
  <si>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</si>
  <si>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</si>
  <si>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</si>
  <si>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</si>
  <si>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</si>
  <si>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</si>
  <si>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</si>
  <si>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</si>
  <si>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</si>
  <si>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</si>
  <si>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</si>
  <si>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</si>
  <si>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</si>
  <si>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</si>
  <si>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</si>
  <si>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</si>
  <si>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</si>
  <si>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</si>
  <si>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</si>
  <si>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</si>
  <si>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</si>
  <si>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</si>
  <si>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</si>
  <si>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</si>
  <si>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</si>
  <si>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</si>
  <si>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</si>
  <si>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</si>
  <si>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</si>
  <si>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</si>
  <si>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</si>
  <si>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</si>
  <si>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</si>
  <si>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</si>
  <si>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</si>
  <si>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</si>
  <si>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</si>
  <si>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</si>
  <si>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</si>
  <si>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</si>
  <si>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</si>
  <si>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</si>
  <si>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</si>
  <si>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</si>
  <si>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</si>
  <si>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</si>
  <si>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</si>
  <si>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</si>
  <si>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</si>
  <si>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</si>
  <si>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</si>
  <si>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</si>
  <si>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</si>
  <si>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</si>
  <si>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</si>
  <si>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</si>
  <si>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</si>
  <si>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</si>
  <si>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</si>
  <si>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</si>
  <si>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</si>
  <si>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</si>
  <si>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</si>
  <si>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</si>
  <si>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</si>
  <si>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</si>
  <si>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</si>
  <si>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</si>
  <si>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</si>
  <si>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</si>
  <si>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</si>
  <si>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</si>
  <si>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</si>
  <si>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</si>
  <si>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</si>
  <si>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</si>
  <si>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</si>
  <si>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</si>
  <si>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</si>
  <si>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</si>
  <si>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</si>
  <si>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</si>
  <si>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</si>
  <si>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</si>
  <si>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</si>
  <si>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</si>
  <si>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</si>
  <si>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</si>
  <si>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</si>
  <si>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</si>
  <si>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</si>
  <si>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</si>
  <si>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</si>
  <si>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</si>
  <si>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</si>
  <si>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</si>
  <si>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</si>
  <si>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</si>
  <si>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</si>
  <si>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</si>
  <si>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</si>
  <si>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</si>
  <si>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</si>
  <si>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</si>
  <si>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</si>
  <si>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</si>
  <si>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</si>
  <si>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</si>
  <si>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</si>
  <si>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</si>
  <si>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</si>
  <si>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</si>
  <si>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</si>
  <si>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</si>
  <si>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</si>
  <si>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</si>
  <si>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</si>
  <si>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</si>
  <si>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</si>
  <si>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</si>
  <si>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</si>
  <si>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</si>
  <si>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</si>
  <si>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</si>
  <si>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</si>
  <si>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</si>
  <si>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</si>
  <si>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</si>
  <si>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</si>
  <si>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</si>
  <si>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</si>
  <si>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</si>
  <si>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</si>
  <si>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</si>
  <si>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</si>
  <si>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</si>
  <si>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</si>
  <si>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</si>
  <si>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</si>
  <si>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</si>
  <si>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</si>
  <si>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</si>
  <si>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</si>
  <si>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</si>
  <si>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</si>
  <si>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</si>
  <si>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</si>
  <si>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</si>
  <si>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</si>
  <si>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</si>
  <si>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</si>
  <si>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</si>
  <si>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</si>
  <si>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</si>
  <si>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</si>
  <si>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</si>
  <si>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</si>
  <si>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</si>
  <si>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</si>
  <si>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</si>
  <si>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</si>
  <si>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</si>
  <si>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</si>
  <si>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</si>
  <si>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</si>
  <si>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</si>
  <si>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</si>
  <si>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</si>
  <si>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</si>
  <si>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</si>
  <si>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</si>
  <si>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</si>
  <si>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</si>
  <si>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</si>
  <si>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</si>
  <si>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</si>
  <si>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</si>
  <si>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</si>
  <si>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</si>
  <si>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</si>
  <si>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</si>
  <si>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</si>
  <si>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</si>
  <si>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</si>
  <si>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</si>
  <si>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</si>
  <si>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</si>
  <si>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</si>
  <si>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</si>
  <si>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</si>
  <si>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</si>
  <si>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</si>
  <si>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</si>
  <si>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</si>
  <si>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</si>
  <si>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</si>
  <si>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</si>
  <si>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</si>
  <si>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</si>
  <si>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</si>
  <si>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</si>
  <si>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</si>
  <si>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</si>
  <si>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</si>
  <si>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</si>
  <si>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</si>
  <si>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</si>
  <si>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</si>
  <si>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</si>
  <si>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</si>
  <si>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</si>
  <si>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</si>
  <si>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</si>
  <si>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</si>
  <si>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</si>
  <si>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</si>
  <si>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</si>
  <si>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</si>
  <si>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</si>
  <si>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</si>
  <si>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</si>
  <si>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</si>
  <si>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</si>
  <si>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</si>
  <si>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</si>
  <si>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</si>
  <si>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</si>
  <si>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</si>
  <si>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</si>
  <si>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</si>
  <si>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</si>
  <si>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</si>
  <si>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</si>
  <si>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</si>
  <si>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</si>
  <si>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</si>
  <si>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</si>
  <si>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</si>
  <si>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</si>
  <si>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</si>
  <si>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</si>
  <si>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</si>
  <si>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</si>
  <si>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</si>
  <si>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</si>
  <si>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</si>
  <si>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</si>
  <si>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</si>
  <si>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</si>
  <si>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</si>
  <si>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</si>
  <si>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</si>
  <si>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</si>
  <si>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</si>
  <si>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</si>
  <si>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</si>
  <si>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</si>
  <si>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</si>
  <si>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</si>
  <si>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</si>
  <si>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</si>
  <si>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</si>
  <si>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</si>
  <si>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</si>
  <si>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</si>
  <si>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</si>
  <si>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</si>
  <si>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</si>
  <si>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</si>
  <si>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</si>
  <si>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</si>
  <si>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</si>
  <si>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</si>
  <si>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</si>
  <si>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</si>
  <si>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</si>
  <si>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</si>
  <si>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</si>
  <si>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</si>
  <si>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</si>
  <si>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</si>
  <si>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</si>
  <si>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</si>
  <si>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</si>
  <si>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</si>
  <si>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</si>
  <si>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</si>
  <si>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</si>
  <si>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</si>
  <si>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</si>
  <si>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</si>
  <si>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</si>
  <si>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</si>
  <si>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</si>
  <si>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</si>
  <si>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</si>
  <si>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</si>
  <si>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</si>
  <si>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</si>
  <si>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</si>
  <si>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</si>
  <si>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</si>
  <si>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</si>
  <si>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</si>
  <si>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</si>
  <si>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</si>
  <si>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</si>
  <si>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</si>
  <si>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</si>
  <si>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</si>
  <si>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</si>
  <si>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</si>
  <si>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</si>
  <si>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</si>
  <si>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</si>
  <si>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</si>
  <si>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</si>
  <si>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</si>
  <si>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</si>
  <si>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</si>
  <si>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</si>
  <si>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</si>
  <si>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</si>
  <si>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</si>
  <si>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</si>
  <si>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</si>
  <si>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</si>
  <si>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</si>
  <si>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</si>
  <si>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</si>
  <si>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</si>
  <si>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</si>
  <si>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</si>
  <si>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</si>
  <si>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</si>
  <si>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</si>
  <si>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</si>
  <si>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</si>
  <si>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</si>
  <si>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</si>
  <si>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</si>
  <si>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</si>
  <si>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</si>
  <si>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</si>
  <si>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</si>
  <si>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</si>
  <si>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</si>
  <si>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</si>
  <si>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</si>
  <si>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</si>
  <si>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</si>
  <si>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</si>
  <si>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</si>
  <si>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</si>
  <si>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</si>
  <si>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</si>
  <si>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</si>
  <si>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</si>
  <si>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</si>
  <si>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</si>
  <si>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</si>
  <si>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</si>
  <si>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</si>
  <si>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</si>
  <si>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</si>
  <si>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</si>
  <si>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</si>
  <si>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</si>
  <si>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</si>
  <si>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</si>
  <si>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</si>
  <si>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</si>
  <si>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</si>
  <si>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</si>
  <si>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</si>
  <si>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</si>
  <si>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</si>
  <si>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</si>
  <si>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</si>
  <si>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</si>
  <si>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</si>
  <si>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</si>
  <si>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</si>
  <si>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</si>
  <si>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</si>
  <si>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</si>
  <si>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</si>
  <si>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</si>
  <si>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</si>
  <si>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</si>
  <si>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</si>
  <si>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</si>
  <si>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</si>
  <si>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</si>
  <si>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</si>
  <si>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</si>
  <si>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</si>
  <si>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</si>
  <si>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</si>
  <si>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</si>
  <si>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</si>
  <si>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</si>
  <si>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</si>
  <si>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</si>
  <si>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</si>
  <si>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</si>
  <si>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</si>
  <si>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</si>
  <si>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</si>
  <si>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</si>
  <si>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</si>
  <si>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</si>
  <si>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</si>
  <si>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</si>
  <si>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</si>
  <si>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</si>
  <si>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</si>
  <si>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</si>
  <si>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</si>
  <si>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</si>
  <si>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</si>
  <si>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</si>
  <si>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</si>
  <si>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</si>
  <si>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</si>
  <si>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</si>
  <si>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</si>
  <si>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</si>
  <si>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</si>
  <si>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</si>
  <si>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</si>
  <si>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</si>
  <si>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</si>
  <si>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</si>
  <si>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</si>
  <si>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</si>
  <si>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</si>
  <si>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</si>
  <si>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</si>
  <si>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</si>
  <si>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</si>
  <si>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</si>
  <si>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</si>
  <si>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</si>
  <si>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</si>
  <si>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</si>
  <si>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</si>
  <si>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</si>
  <si>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</si>
  <si>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</si>
  <si>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</si>
  <si>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</si>
  <si>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</si>
  <si>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</si>
  <si>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</si>
  <si>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</si>
  <si>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</si>
  <si>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</si>
  <si>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</si>
  <si>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</si>
  <si>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</si>
  <si>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</si>
  <si>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</si>
  <si>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</si>
  <si>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</si>
  <si>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</si>
  <si>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</si>
  <si>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</si>
  <si>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</si>
  <si>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</si>
  <si>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</si>
  <si>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</si>
  <si>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</si>
  <si>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</si>
  <si>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</si>
  <si>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</si>
  <si>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</si>
  <si>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</si>
  <si>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</si>
  <si>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</si>
  <si>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</si>
  <si>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</si>
  <si>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</si>
  <si>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</si>
  <si>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</si>
  <si>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</si>
  <si>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</si>
  <si>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</si>
  <si>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</si>
  <si>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</si>
  <si>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</si>
  <si>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</si>
  <si>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</si>
  <si>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</si>
  <si>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</si>
  <si>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</si>
  <si>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</si>
  <si>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</si>
  <si>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</si>
  <si>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</si>
  <si>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</si>
  <si>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</si>
  <si>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</si>
  <si>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</si>
  <si>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</si>
  <si>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</si>
  <si>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</si>
  <si>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</si>
  <si>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</si>
  <si>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</si>
  <si>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</si>
  <si>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</si>
  <si>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</si>
  <si>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</si>
  <si>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</si>
  <si>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</si>
  <si>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</si>
  <si>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</si>
  <si>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</si>
  <si>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</si>
  <si>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</si>
  <si>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</si>
  <si>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</si>
  <si>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</si>
  <si>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</si>
  <si>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</si>
  <si>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</si>
  <si>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</si>
  <si>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</si>
  <si>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</si>
  <si>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</si>
  <si>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</si>
  <si>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</si>
  <si>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</si>
  <si>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</si>
  <si>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</si>
  <si>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</si>
  <si>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</si>
  <si>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</si>
  <si>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</si>
  <si>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</si>
  <si>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</si>
  <si>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</si>
  <si>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</si>
  <si>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</si>
  <si>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</si>
  <si>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</si>
  <si>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</si>
  <si>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</si>
  <si>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</si>
  <si>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</si>
  <si>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</si>
  <si>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</si>
  <si>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</si>
  <si>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</si>
  <si>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</si>
  <si>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</si>
  <si>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</si>
  <si>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</si>
  <si>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</si>
  <si>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</si>
  <si>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</si>
  <si>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</si>
  <si>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</si>
  <si>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</si>
  <si>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</si>
  <si>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</si>
  <si>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</si>
  <si>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</si>
  <si>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</si>
  <si>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</si>
  <si>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</si>
  <si>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</si>
  <si>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</si>
  <si>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</si>
  <si>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</si>
  <si>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</si>
  <si>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</si>
  <si>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</si>
  <si>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</si>
  <si>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</si>
  <si>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</si>
  <si>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</si>
  <si>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</si>
  <si>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</si>
  <si>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</si>
  <si>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</si>
  <si>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</si>
  <si>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</si>
  <si>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</si>
  <si>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</si>
  <si>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</si>
  <si>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</si>
  <si>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</si>
  <si>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</si>
  <si>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</si>
  <si>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</si>
  <si>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</si>
  <si>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</si>
  <si>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</si>
  <si>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</si>
  <si>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</si>
  <si>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</si>
  <si>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</si>
  <si>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</si>
  <si>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</si>
  <si>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</si>
  <si>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</si>
  <si>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</si>
  <si>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</si>
  <si>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</si>
  <si>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</si>
  <si>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</si>
  <si>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</si>
  <si>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</si>
  <si>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</si>
  <si>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</si>
  <si>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</si>
  <si>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</si>
  <si>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</si>
  <si>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</si>
  <si>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</si>
  <si>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</si>
  <si>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</si>
  <si>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</si>
  <si>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</si>
  <si>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</si>
  <si>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</si>
  <si>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</si>
  <si>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</si>
  <si>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</si>
  <si>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</si>
  <si>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</si>
  <si>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</si>
  <si>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</si>
  <si>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</si>
  <si>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</si>
  <si>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</si>
  <si>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</si>
  <si>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</si>
  <si>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</si>
  <si>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</si>
  <si>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</si>
  <si>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</si>
  <si>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</si>
  <si>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</si>
  <si>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</si>
  <si>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</si>
  <si>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</si>
  <si>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</si>
  <si>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</si>
  <si>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</si>
  <si>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</si>
  <si>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</si>
  <si>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</si>
  <si>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</si>
  <si>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</si>
  <si>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</si>
  <si>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</si>
  <si>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</si>
  <si>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</si>
  <si>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</si>
  <si>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</si>
  <si>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</si>
  <si>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</si>
  <si>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</si>
  <si>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</si>
  <si>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</si>
  <si>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</si>
  <si>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</si>
  <si>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</si>
  <si>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</si>
  <si>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</si>
  <si>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</si>
  <si>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</si>
  <si>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</si>
  <si>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</si>
  <si>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</si>
  <si>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</si>
  <si>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</si>
  <si>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</si>
  <si>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</si>
  <si>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</si>
  <si>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</si>
  <si>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</si>
  <si>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</si>
  <si>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</si>
  <si>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</si>
  <si>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</si>
  <si>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</si>
  <si>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</si>
  <si>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</si>
  <si>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</si>
  <si>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</si>
  <si>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</si>
  <si>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</si>
  <si>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</si>
  <si>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</si>
  <si>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</si>
  <si>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</si>
  <si>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</si>
  <si>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</si>
  <si>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</si>
  <si>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</si>
  <si>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</si>
  <si>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</si>
  <si>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</si>
  <si>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</si>
  <si>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</si>
  <si>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</si>
  <si>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</si>
  <si>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</si>
  <si>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</si>
  <si>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</si>
  <si>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</si>
  <si>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</si>
  <si>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</si>
  <si>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</si>
  <si>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</si>
  <si>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</si>
  <si>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</si>
  <si>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</si>
  <si>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</si>
  <si>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</si>
  <si>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</si>
  <si>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</si>
  <si>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</si>
  <si>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</si>
  <si>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</si>
  <si>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</si>
  <si>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</si>
  <si>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</si>
  <si>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</si>
  <si>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</si>
  <si>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</si>
  <si>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</si>
  <si>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</si>
  <si>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</si>
  <si>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</si>
  <si>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</si>
  <si>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</si>
  <si>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</si>
  <si>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</si>
  <si>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</si>
  <si>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</si>
  <si>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</si>
  <si>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</si>
  <si>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</si>
  <si>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</si>
  <si>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</si>
  <si>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</si>
  <si>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</si>
  <si>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</si>
  <si>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</si>
  <si>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</si>
  <si>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</si>
  <si>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</si>
  <si>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</si>
  <si>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</si>
  <si>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</si>
  <si>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</si>
  <si>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</si>
  <si>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</si>
  <si>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</si>
  <si>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</si>
  <si>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</si>
  <si>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</si>
  <si>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</si>
  <si>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</si>
  <si>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</si>
  <si>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</si>
  <si>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</si>
  <si>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</si>
  <si>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</si>
  <si>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</si>
  <si>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</si>
  <si>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</si>
  <si>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</si>
  <si>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</si>
  <si>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</si>
  <si>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</si>
  <si>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</si>
  <si>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</si>
  <si>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</si>
  <si>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</si>
  <si>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</si>
  <si>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</si>
  <si>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</si>
  <si>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</si>
  <si>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</si>
  <si>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</si>
  <si>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</si>
  <si>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</si>
  <si>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</si>
  <si>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</si>
  <si>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</si>
  <si>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</si>
  <si>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</si>
  <si>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</si>
  <si>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</si>
  <si>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</si>
  <si>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</si>
  <si>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</si>
  <si>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</si>
  <si>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</si>
  <si>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</si>
  <si>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</si>
  <si>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</si>
  <si>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OPĆINA OKUČANI</t>
  </si>
  <si>
    <t>01.01.2022 - 30.09.2022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</si>
</sst>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7596176</v>
      </c>
      <c r="D2" s="6">
        <f>'PR-RAS'!E6</f>
        <v>14689680.51</v>
      </c>
      <c r="E2" s="6">
        <v>0</v>
      </c>
      <c r="F2" s="6">
        <v>0</v>
      </c>
      <c r="G2" s="7">
        <f t="shared" ref="G2:G264" si="0">(B2/1000)*(C2*1+D2*2)</f>
        <v>36975.537019999996</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1235122</v>
      </c>
      <c r="D3" s="1">
        <f>'PR-RAS'!E7</f>
        <v>1596929.93</v>
      </c>
      <c r="E3" s="1">
        <v>0</v>
      </c>
      <c r="F3" s="1">
        <v>0</v>
      </c>
      <c r="G3" s="2">
        <f t="shared" si="0"/>
        <v>8857.9637199999997</v>
      </c>
      <c r="H3" s="2">
        <f t="shared" si="1"/>
        <v>7.000000006519258E-2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1078360</v>
      </c>
      <c r="D4" s="1">
        <f>'PR-RAS'!E8</f>
        <v>1267911.67</v>
      </c>
      <c r="E4" s="1">
        <v>0</v>
      </c>
      <c r="F4" s="1">
        <v>0</v>
      </c>
      <c r="G4" s="2">
        <f t="shared" si="0"/>
        <v>10842.550020000001</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1078360</v>
      </c>
      <c r="D5" s="1">
        <f>'PR-RAS'!E9</f>
        <v>1267911.67</v>
      </c>
      <c r="E5" s="1">
        <v>0</v>
      </c>
      <c r="F5" s="1">
        <v>0</v>
      </c>
      <c r="G5" s="2">
        <f t="shared" si="0"/>
        <v>14456.73336</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147001</v>
      </c>
      <c r="D19" s="1">
        <f>'PR-RAS'!E23</f>
        <v>298238.73</v>
      </c>
      <c r="E19" s="1">
        <v>0</v>
      </c>
      <c r="F19" s="1">
        <v>0</v>
      </c>
      <c r="G19" s="2">
        <f t="shared" si="0"/>
        <v>13382.612279999998</v>
      </c>
      <c r="H19" s="2">
        <f t="shared" si="1"/>
        <v>0.27000000001862645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11834</v>
      </c>
      <c r="D20" s="1">
        <f>'PR-RAS'!E24</f>
        <v>3140.99</v>
      </c>
      <c r="E20" s="1">
        <v>0</v>
      </c>
      <c r="F20" s="1">
        <v>0</v>
      </c>
      <c r="G20" s="2">
        <f t="shared" si="0"/>
        <v>344.20362</v>
      </c>
      <c r="H20" s="2">
        <f t="shared" si="1"/>
        <v>1.0000000000218279E-2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135167</v>
      </c>
      <c r="D23" s="1">
        <f>'PR-RAS'!E27</f>
        <v>295097.74</v>
      </c>
      <c r="E23" s="1">
        <v>0</v>
      </c>
      <c r="F23" s="1">
        <v>0</v>
      </c>
      <c r="G23" s="2">
        <f t="shared" si="0"/>
        <v>15957.974559999999</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9761</v>
      </c>
      <c r="D25" s="1">
        <f>'PR-RAS'!E29</f>
        <v>30779.53</v>
      </c>
      <c r="E25" s="1">
        <v>0</v>
      </c>
      <c r="F25" s="1">
        <v>0</v>
      </c>
      <c r="G25" s="2">
        <f t="shared" si="0"/>
        <v>1711.6814400000001</v>
      </c>
      <c r="H25" s="2">
        <f t="shared" si="1"/>
        <v>0.47000000000116415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9761</v>
      </c>
      <c r="D27" s="1">
        <f>'PR-RAS'!E31</f>
        <v>28207.45</v>
      </c>
      <c r="E27" s="1">
        <v>0</v>
      </c>
      <c r="F27" s="1">
        <v>0</v>
      </c>
      <c r="G27" s="2">
        <f t="shared" si="0"/>
        <v>1720.5733999999998</v>
      </c>
      <c r="H27" s="2">
        <f t="shared" si="1"/>
        <v>0.4500000000007276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2572.08</v>
      </c>
      <c r="E29" s="1">
        <v>0</v>
      </c>
      <c r="F29" s="1">
        <v>0</v>
      </c>
      <c r="G29" s="2">
        <f t="shared" si="0"/>
        <v>144.03648000000001</v>
      </c>
      <c r="H29" s="2">
        <f t="shared" si="1"/>
        <v>7.999999999992724E-2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4625604</v>
      </c>
      <c r="D46" s="1">
        <f>'PR-RAS'!E50</f>
        <v>11967692.870000001</v>
      </c>
      <c r="E46" s="1">
        <v>0</v>
      </c>
      <c r="F46" s="1">
        <v>0</v>
      </c>
      <c r="G46" s="2">
        <f t="shared" si="0"/>
        <v>1285244.5383000001</v>
      </c>
      <c r="H46" s="2">
        <f t="shared" si="1"/>
        <v>0.12999999895691872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4416587</v>
      </c>
      <c r="D55" s="1">
        <f>'PR-RAS'!E59</f>
        <v>11967692.870000001</v>
      </c>
      <c r="E55" s="1">
        <v>0</v>
      </c>
      <c r="F55" s="1">
        <v>0</v>
      </c>
      <c r="G55" s="2">
        <f t="shared" si="0"/>
        <v>1531006.5279600001</v>
      </c>
      <c r="H55" s="2">
        <f t="shared" si="1"/>
        <v>0.12999999895691872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4391587</v>
      </c>
      <c r="D56" s="1">
        <f>'PR-RAS'!E60</f>
        <v>4564845.55</v>
      </c>
      <c r="E56" s="1">
        <v>0</v>
      </c>
      <c r="F56" s="1">
        <v>0</v>
      </c>
      <c r="G56" s="2">
        <f t="shared" si="0"/>
        <v>743670.29550000001</v>
      </c>
      <c r="H56" s="2">
        <f t="shared" si="1"/>
        <v>0.45000000018626451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25000</v>
      </c>
      <c r="D57" s="1">
        <f>'PR-RAS'!E61</f>
        <v>7402847.3200000003</v>
      </c>
      <c r="E57" s="1">
        <v>0</v>
      </c>
      <c r="F57" s="1">
        <v>0</v>
      </c>
      <c r="G57" s="2">
        <f t="shared" si="0"/>
        <v>830518.89984000009</v>
      </c>
      <c r="H57" s="2">
        <f t="shared" si="1"/>
        <v>0.32000000029802322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209017</v>
      </c>
      <c r="D58" s="1">
        <f>'PR-RAS'!E62</f>
        <v>0</v>
      </c>
      <c r="E58" s="1">
        <v>0</v>
      </c>
      <c r="F58" s="1">
        <v>0</v>
      </c>
      <c r="G58" s="2">
        <f t="shared" si="0"/>
        <v>11913.969000000001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209017</v>
      </c>
      <c r="D59" s="1">
        <f>'PR-RAS'!E63</f>
        <v>0</v>
      </c>
      <c r="E59" s="1">
        <v>0</v>
      </c>
      <c r="F59" s="1">
        <v>0</v>
      </c>
      <c r="G59" s="2">
        <f t="shared" si="0"/>
        <v>12122.986000000001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303363</v>
      </c>
      <c r="D78" s="1">
        <f>'PR-RAS'!E82</f>
        <v>303978.53000000003</v>
      </c>
      <c r="E78" s="1">
        <v>0</v>
      </c>
      <c r="F78" s="1">
        <v>0</v>
      </c>
      <c r="G78" s="2">
        <f t="shared" si="0"/>
        <v>70171.644620000006</v>
      </c>
      <c r="H78" s="2">
        <f t="shared" si="1"/>
        <v>0.46999999997206032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320</v>
      </c>
      <c r="D79" s="1">
        <f>'PR-RAS'!E83</f>
        <v>1078.74</v>
      </c>
      <c r="E79" s="1">
        <v>0</v>
      </c>
      <c r="F79" s="1">
        <v>0</v>
      </c>
      <c r="G79" s="2">
        <f t="shared" si="0"/>
        <v>193.24343999999999</v>
      </c>
      <c r="H79" s="2">
        <f t="shared" si="1"/>
        <v>0.25999999999999091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1045.01</v>
      </c>
      <c r="E82" s="1">
        <v>0</v>
      </c>
      <c r="F82" s="1">
        <v>0</v>
      </c>
      <c r="G82" s="2">
        <f t="shared" si="0"/>
        <v>169.29161999999999</v>
      </c>
      <c r="H82" s="2">
        <f t="shared" si="1"/>
        <v>9.9999999999909051E-3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320</v>
      </c>
      <c r="D86" s="1">
        <f>'PR-RAS'!E90</f>
        <v>33.729999999999997</v>
      </c>
      <c r="E86" s="1">
        <v>0</v>
      </c>
      <c r="F86" s="1">
        <v>0</v>
      </c>
      <c r="G86" s="2">
        <f t="shared" si="0"/>
        <v>32.934100000000001</v>
      </c>
      <c r="H86" s="2">
        <f t="shared" si="1"/>
        <v>0.27000000000000313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303043</v>
      </c>
      <c r="D87" s="1">
        <f>'PR-RAS'!E91</f>
        <v>302899.79000000004</v>
      </c>
      <c r="E87" s="1">
        <v>0</v>
      </c>
      <c r="F87" s="1">
        <v>0</v>
      </c>
      <c r="G87" s="2">
        <f t="shared" si="0"/>
        <v>78160.461880000003</v>
      </c>
      <c r="H87" s="2">
        <f t="shared" si="1"/>
        <v>0.2099999999627471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15017.65</v>
      </c>
      <c r="E88" s="1">
        <v>0</v>
      </c>
      <c r="F88" s="1">
        <v>0</v>
      </c>
      <c r="G88" s="2">
        <f t="shared" si="0"/>
        <v>2613.0710999999997</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277371</v>
      </c>
      <c r="D89" s="1">
        <f>'PR-RAS'!E93</f>
        <v>256725.07</v>
      </c>
      <c r="E89" s="1">
        <v>0</v>
      </c>
      <c r="F89" s="1">
        <v>0</v>
      </c>
      <c r="G89" s="2">
        <f t="shared" si="0"/>
        <v>69592.260320000001</v>
      </c>
      <c r="H89" s="2">
        <f t="shared" si="1"/>
        <v>7.0000000006984919E-2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25672</v>
      </c>
      <c r="D90" s="1">
        <f>'PR-RAS'!E94</f>
        <v>31157.07</v>
      </c>
      <c r="E90" s="1">
        <v>0</v>
      </c>
      <c r="F90" s="1">
        <v>0</v>
      </c>
      <c r="G90" s="2">
        <f t="shared" si="0"/>
        <v>7830.7664599999998</v>
      </c>
      <c r="H90" s="2">
        <f t="shared" si="1"/>
        <v>6.9999999999708962E-2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1431974</v>
      </c>
      <c r="D102" s="1">
        <f>'PR-RAS'!E106</f>
        <v>821079.17999999993</v>
      </c>
      <c r="E102" s="1">
        <v>0</v>
      </c>
      <c r="F102" s="1">
        <v>0</v>
      </c>
      <c r="G102" s="2">
        <f t="shared" si="0"/>
        <v>310487.36836000002</v>
      </c>
      <c r="H102" s="2">
        <f t="shared" si="1"/>
        <v>0.17999999993480742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4115</v>
      </c>
      <c r="D103" s="1">
        <f>'PR-RAS'!E107</f>
        <v>1943.38</v>
      </c>
      <c r="E103" s="1">
        <v>0</v>
      </c>
      <c r="F103" s="1">
        <v>0</v>
      </c>
      <c r="G103" s="2">
        <f t="shared" si="0"/>
        <v>816.17952000000002</v>
      </c>
      <c r="H103" s="2">
        <f t="shared" si="1"/>
        <v>0.38000000000010914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4115</v>
      </c>
      <c r="D106" s="1">
        <f>'PR-RAS'!E110</f>
        <v>1943.38</v>
      </c>
      <c r="E106" s="1">
        <v>0</v>
      </c>
      <c r="F106" s="1">
        <v>0</v>
      </c>
      <c r="G106" s="2">
        <f t="shared" si="0"/>
        <v>840.1848</v>
      </c>
      <c r="H106" s="2">
        <f t="shared" si="1"/>
        <v>0.38000000000010914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989968</v>
      </c>
      <c r="D108" s="1">
        <f>'PR-RAS'!E112</f>
        <v>332931.71999999997</v>
      </c>
      <c r="E108" s="1">
        <v>0</v>
      </c>
      <c r="F108" s="1">
        <v>0</v>
      </c>
      <c r="G108" s="2">
        <f t="shared" si="0"/>
        <v>177173.96407999998</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1285</v>
      </c>
      <c r="D110" s="1">
        <f>'PR-RAS'!E114</f>
        <v>271.86</v>
      </c>
      <c r="E110" s="1">
        <v>0</v>
      </c>
      <c r="F110" s="1">
        <v>0</v>
      </c>
      <c r="G110" s="2">
        <f t="shared" si="0"/>
        <v>199.33047999999999</v>
      </c>
      <c r="H110" s="2">
        <f t="shared" si="1"/>
        <v>0.13999999999998636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988683</v>
      </c>
      <c r="D111" s="1">
        <f>'PR-RAS'!E115</f>
        <v>332659.86</v>
      </c>
      <c r="E111" s="1">
        <v>0</v>
      </c>
      <c r="F111" s="1">
        <v>0</v>
      </c>
      <c r="G111" s="2">
        <f t="shared" si="0"/>
        <v>181940.29920000001</v>
      </c>
      <c r="H111" s="2">
        <f t="shared" si="1"/>
        <v>0.14000000001396984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437891</v>
      </c>
      <c r="D116" s="1">
        <f>'PR-RAS'!E120</f>
        <v>486204.08</v>
      </c>
      <c r="E116" s="1">
        <v>0</v>
      </c>
      <c r="F116" s="1">
        <v>0</v>
      </c>
      <c r="G116" s="2">
        <f t="shared" si="0"/>
        <v>162184.40340000001</v>
      </c>
      <c r="H116" s="2">
        <f t="shared" si="1"/>
        <v>8.0000000016298145E-2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4676</v>
      </c>
      <c r="D117" s="1">
        <f>'PR-RAS'!E121</f>
        <v>16146.45</v>
      </c>
      <c r="E117" s="1">
        <v>0</v>
      </c>
      <c r="F117" s="1">
        <v>0</v>
      </c>
      <c r="G117" s="2">
        <f t="shared" si="0"/>
        <v>4288.3924000000006</v>
      </c>
      <c r="H117" s="2">
        <f t="shared" si="1"/>
        <v>0.4500000000007276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433215</v>
      </c>
      <c r="D118" s="1">
        <f>'PR-RAS'!E122</f>
        <v>470057.63</v>
      </c>
      <c r="E118" s="1">
        <v>0</v>
      </c>
      <c r="F118" s="1">
        <v>0</v>
      </c>
      <c r="G118" s="2">
        <f t="shared" si="0"/>
        <v>160679.64042000001</v>
      </c>
      <c r="H118" s="2">
        <f t="shared" si="1"/>
        <v>0.36999999999534339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v>
      </c>
      <c r="D135" s="1">
        <f>'PR-RAS'!E139</f>
        <v>0</v>
      </c>
      <c r="E135" s="1">
        <v>0</v>
      </c>
      <c r="F135" s="1">
        <v>0</v>
      </c>
      <c r="G135" s="2">
        <f t="shared" si="0"/>
        <v>15.142000000000001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v>
      </c>
      <c r="D146" s="1">
        <f>'PR-RAS'!E150</f>
        <v>0</v>
      </c>
      <c r="E146" s="1">
        <v>0</v>
      </c>
      <c r="F146" s="1">
        <v>0</v>
      </c>
      <c r="G146" s="2">
        <f t="shared" si="0"/>
        <v>16.384999999999998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5082120</v>
      </c>
      <c r="D147" s="1">
        <f>'PR-RAS'!E151</f>
        <v>5165728.66</v>
      </c>
      <c r="E147" s="1">
        <v>0</v>
      </c>
      <c r="F147" s="1">
        <v>0</v>
      </c>
      <c r="G147" s="2">
        <f t="shared" si="0"/>
        <v>2250382.2887200001</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813051</v>
      </c>
      <c r="D148" s="1">
        <f>'PR-RAS'!E152</f>
        <v>683240.38</v>
      </c>
      <c r="E148" s="1">
        <v>0</v>
      </c>
      <c r="F148" s="1">
        <v>0</v>
      </c>
      <c r="G148" s="2">
        <f t="shared" si="0"/>
        <v>320391.16871999996</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683729</v>
      </c>
      <c r="D149" s="1">
        <f>'PR-RAS'!E153</f>
        <v>560721.35</v>
      </c>
      <c r="E149" s="1">
        <v>0</v>
      </c>
      <c r="F149" s="1">
        <v>0</v>
      </c>
      <c r="G149" s="2">
        <f t="shared" si="0"/>
        <v>267165.41159999999</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683729</v>
      </c>
      <c r="D150" s="1">
        <f>'PR-RAS'!E154</f>
        <v>560721.35</v>
      </c>
      <c r="E150" s="1">
        <v>0</v>
      </c>
      <c r="F150" s="1">
        <v>0</v>
      </c>
      <c r="G150" s="2">
        <f t="shared" si="0"/>
        <v>268970.5833</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28000</v>
      </c>
      <c r="D154" s="1">
        <f>'PR-RAS'!E158</f>
        <v>30000</v>
      </c>
      <c r="E154" s="1">
        <v>0</v>
      </c>
      <c r="F154" s="1">
        <v>0</v>
      </c>
      <c r="G154" s="2">
        <f t="shared" si="0"/>
        <v>13464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101322</v>
      </c>
      <c r="D155" s="1">
        <f>'PR-RAS'!E159</f>
        <v>92519.03</v>
      </c>
      <c r="E155" s="1">
        <v>0</v>
      </c>
      <c r="F155" s="1">
        <v>0</v>
      </c>
      <c r="G155" s="2">
        <f t="shared" si="0"/>
        <v>44099.449240000002</v>
      </c>
      <c r="H155" s="2">
        <f t="shared" si="1"/>
        <v>2.9999999998835847E-2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101322</v>
      </c>
      <c r="D157" s="1">
        <f>'PR-RAS'!E161</f>
        <v>92519.03</v>
      </c>
      <c r="E157" s="1">
        <v>0</v>
      </c>
      <c r="F157" s="1">
        <v>0</v>
      </c>
      <c r="G157" s="2">
        <f t="shared" si="0"/>
        <v>44672.16936</v>
      </c>
      <c r="H157" s="2">
        <f t="shared" si="1"/>
        <v>2.9999999998835847E-2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2287537</v>
      </c>
      <c r="D159" s="1">
        <f>'PR-RAS'!E163</f>
        <v>2489209.41</v>
      </c>
      <c r="E159" s="1">
        <v>0</v>
      </c>
      <c r="F159" s="1">
        <v>0</v>
      </c>
      <c r="G159" s="2">
        <f t="shared" si="0"/>
        <v>1148021.0195600002</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20330</v>
      </c>
      <c r="D160" s="1">
        <f>'PR-RAS'!E164</f>
        <v>41296.06</v>
      </c>
      <c r="E160" s="1">
        <v>0</v>
      </c>
      <c r="F160" s="1">
        <v>0</v>
      </c>
      <c r="G160" s="2">
        <f t="shared" si="0"/>
        <v>16364.61708</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3338</v>
      </c>
      <c r="D161" s="1">
        <f>'PR-RAS'!E165</f>
        <v>7040</v>
      </c>
      <c r="E161" s="1">
        <v>0</v>
      </c>
      <c r="F161" s="1">
        <v>0</v>
      </c>
      <c r="G161" s="2">
        <f t="shared" si="0"/>
        <v>2786.88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13192</v>
      </c>
      <c r="D162" s="1">
        <f>'PR-RAS'!E166</f>
        <v>20274.919999999998</v>
      </c>
      <c r="E162" s="1">
        <v>0</v>
      </c>
      <c r="F162" s="1">
        <v>0</v>
      </c>
      <c r="G162" s="2">
        <f t="shared" si="0"/>
        <v>8652.4362399999991</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3800</v>
      </c>
      <c r="D163" s="1">
        <f>'PR-RAS'!E167</f>
        <v>1981.25</v>
      </c>
      <c r="E163" s="1">
        <v>0</v>
      </c>
      <c r="F163" s="1">
        <v>0</v>
      </c>
      <c r="G163" s="2">
        <f t="shared" si="0"/>
        <v>1257.5250000000001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11999.89</v>
      </c>
      <c r="E164" s="1">
        <v>0</v>
      </c>
      <c r="F164" s="1">
        <v>0</v>
      </c>
      <c r="G164" s="2">
        <f t="shared" si="0"/>
        <v>3911.96414</v>
      </c>
      <c r="H164" s="2">
        <f t="shared" si="1"/>
        <v>0.11000000000058208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364042</v>
      </c>
      <c r="D165" s="1">
        <f>'PR-RAS'!E169</f>
        <v>447614.61</v>
      </c>
      <c r="E165" s="1">
        <v>0</v>
      </c>
      <c r="F165" s="1">
        <v>0</v>
      </c>
      <c r="G165" s="2">
        <f t="shared" si="0"/>
        <v>206520.48008000001</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28947</v>
      </c>
      <c r="D166" s="1">
        <f>'PR-RAS'!E170</f>
        <v>33032.5</v>
      </c>
      <c r="E166" s="1">
        <v>0</v>
      </c>
      <c r="F166" s="1">
        <v>0</v>
      </c>
      <c r="G166" s="2">
        <f t="shared" si="0"/>
        <v>15676.980000000001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296481</v>
      </c>
      <c r="D168" s="1">
        <f>'PR-RAS'!E172</f>
        <v>379188.42</v>
      </c>
      <c r="E168" s="1">
        <v>0</v>
      </c>
      <c r="F168" s="1">
        <v>0</v>
      </c>
      <c r="G168" s="2">
        <f t="shared" si="0"/>
        <v>176161.25928</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18245</v>
      </c>
      <c r="D169" s="1">
        <f>'PR-RAS'!E173</f>
        <v>6917.84</v>
      </c>
      <c r="E169" s="1">
        <v>0</v>
      </c>
      <c r="F169" s="1">
        <v>0</v>
      </c>
      <c r="G169" s="2">
        <f t="shared" si="0"/>
        <v>5389.5542400000004</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19785</v>
      </c>
      <c r="D170" s="1">
        <f>'PR-RAS'!E174</f>
        <v>27579.35</v>
      </c>
      <c r="E170" s="1">
        <v>0</v>
      </c>
      <c r="F170" s="1">
        <v>0</v>
      </c>
      <c r="G170" s="2">
        <f t="shared" si="0"/>
        <v>12665.4853</v>
      </c>
      <c r="H170" s="2">
        <f t="shared" si="1"/>
        <v>0.34999999999854481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584</v>
      </c>
      <c r="D172" s="1">
        <f>'PR-RAS'!E176</f>
        <v>896.5</v>
      </c>
      <c r="E172" s="1">
        <v>0</v>
      </c>
      <c r="F172" s="1">
        <v>0</v>
      </c>
      <c r="G172" s="2">
        <f t="shared" si="0"/>
        <v>406.46700000000004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1557528</v>
      </c>
      <c r="D173" s="1">
        <f>'PR-RAS'!E177</f>
        <v>1787527.77</v>
      </c>
      <c r="E173" s="1">
        <v>0</v>
      </c>
      <c r="F173" s="1">
        <v>0</v>
      </c>
      <c r="G173" s="2">
        <f t="shared" si="0"/>
        <v>882804.36887999997</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32330</v>
      </c>
      <c r="D174" s="1">
        <f>'PR-RAS'!E178</f>
        <v>34854.370000000003</v>
      </c>
      <c r="E174" s="1">
        <v>0</v>
      </c>
      <c r="F174" s="1">
        <v>0</v>
      </c>
      <c r="G174" s="2">
        <f t="shared" si="0"/>
        <v>17652.702020000001</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529293</v>
      </c>
      <c r="D175" s="1">
        <f>'PR-RAS'!E179</f>
        <v>131920.10999999999</v>
      </c>
      <c r="E175" s="1">
        <v>0</v>
      </c>
      <c r="F175" s="1">
        <v>0</v>
      </c>
      <c r="G175" s="2">
        <f t="shared" si="0"/>
        <v>138005.18027999997</v>
      </c>
      <c r="H175" s="2">
        <f t="shared" si="1"/>
        <v>0.10999999998603016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49662</v>
      </c>
      <c r="D176" s="1">
        <f>'PR-RAS'!E180</f>
        <v>104948.5</v>
      </c>
      <c r="E176" s="1">
        <v>0</v>
      </c>
      <c r="F176" s="1">
        <v>0</v>
      </c>
      <c r="G176" s="2">
        <f t="shared" si="0"/>
        <v>45422.824999999997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658235</v>
      </c>
      <c r="D177" s="1">
        <f>'PR-RAS'!E181</f>
        <v>1276106.92</v>
      </c>
      <c r="E177" s="1">
        <v>0</v>
      </c>
      <c r="F177" s="1">
        <v>0</v>
      </c>
      <c r="G177" s="2">
        <f t="shared" si="0"/>
        <v>565038.99583999999</v>
      </c>
      <c r="H177" s="2">
        <f t="shared" si="1"/>
        <v>8.0000000074505806E-2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5390</v>
      </c>
      <c r="E179" s="1">
        <v>0</v>
      </c>
      <c r="F179" s="1">
        <v>0</v>
      </c>
      <c r="G179" s="2">
        <f t="shared" si="0"/>
        <v>1918.84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214117</v>
      </c>
      <c r="D180" s="1">
        <f>'PR-RAS'!E184</f>
        <v>166845.46</v>
      </c>
      <c r="E180" s="1">
        <v>0</v>
      </c>
      <c r="F180" s="1">
        <v>0</v>
      </c>
      <c r="G180" s="2">
        <f t="shared" si="0"/>
        <v>98057.617679999981</v>
      </c>
      <c r="H180" s="2">
        <f t="shared" si="1"/>
        <v>0.45999999999185093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50062</v>
      </c>
      <c r="D181" s="1">
        <f>'PR-RAS'!E185</f>
        <v>49844.84</v>
      </c>
      <c r="E181" s="1">
        <v>0</v>
      </c>
      <c r="F181" s="1">
        <v>0</v>
      </c>
      <c r="G181" s="2">
        <f t="shared" si="0"/>
        <v>26955.302399999997</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23829</v>
      </c>
      <c r="D182" s="1">
        <f>'PR-RAS'!E186</f>
        <v>17617.57</v>
      </c>
      <c r="E182" s="1">
        <v>0</v>
      </c>
      <c r="F182" s="1">
        <v>0</v>
      </c>
      <c r="G182" s="2">
        <f t="shared" si="0"/>
        <v>10690.609339999999</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345637</v>
      </c>
      <c r="D184" s="1">
        <f>'PR-RAS'!E188</f>
        <v>212770.97</v>
      </c>
      <c r="E184" s="1">
        <v>0</v>
      </c>
      <c r="F184" s="1">
        <v>0</v>
      </c>
      <c r="G184" s="2">
        <f t="shared" si="0"/>
        <v>141125.74601999999</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26147</v>
      </c>
      <c r="D185" s="1">
        <f>'PR-RAS'!E189</f>
        <v>9188.08</v>
      </c>
      <c r="E185" s="1">
        <v>0</v>
      </c>
      <c r="F185" s="1">
        <v>0</v>
      </c>
      <c r="G185" s="2">
        <f t="shared" si="0"/>
        <v>8192.2614400000002</v>
      </c>
      <c r="H185" s="2">
        <f t="shared" si="1"/>
        <v>7.999999999992724E-2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45617.440000000002</v>
      </c>
      <c r="E186" s="1">
        <v>0</v>
      </c>
      <c r="F186" s="1">
        <v>0</v>
      </c>
      <c r="G186" s="2">
        <f t="shared" si="0"/>
        <v>16878.452799999999</v>
      </c>
      <c r="H186" s="2">
        <f t="shared" si="1"/>
        <v>0.44000000000232831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43084</v>
      </c>
      <c r="D187" s="1">
        <f>'PR-RAS'!E191</f>
        <v>79593.009999999995</v>
      </c>
      <c r="E187" s="1">
        <v>0</v>
      </c>
      <c r="F187" s="1">
        <v>0</v>
      </c>
      <c r="G187" s="2">
        <f t="shared" si="0"/>
        <v>37622.223719999995</v>
      </c>
      <c r="H187" s="2">
        <f t="shared" si="1"/>
        <v>9.9999999947613105E-3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320</v>
      </c>
      <c r="E188" s="1">
        <v>0</v>
      </c>
      <c r="F188" s="1">
        <v>0</v>
      </c>
      <c r="G188" s="2">
        <f t="shared" si="0"/>
        <v>179.52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19389</v>
      </c>
      <c r="D189" s="1">
        <f>'PR-RAS'!E193</f>
        <v>11733.5</v>
      </c>
      <c r="E189" s="1">
        <v>0</v>
      </c>
      <c r="F189" s="1">
        <v>0</v>
      </c>
      <c r="G189" s="2">
        <f t="shared" si="0"/>
        <v>8056.9279999999999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256697</v>
      </c>
      <c r="D191" s="1">
        <f>'PR-RAS'!E195</f>
        <v>66318.94</v>
      </c>
      <c r="E191" s="1">
        <v>0</v>
      </c>
      <c r="F191" s="1">
        <v>0</v>
      </c>
      <c r="G191" s="2">
        <f t="shared" si="0"/>
        <v>73973.627200000003</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13403</v>
      </c>
      <c r="D192" s="1">
        <f>'PR-RAS'!E196</f>
        <v>13694.8</v>
      </c>
      <c r="E192" s="1">
        <v>0</v>
      </c>
      <c r="F192" s="1">
        <v>0</v>
      </c>
      <c r="G192" s="2">
        <f t="shared" si="0"/>
        <v>7791.3865999999998</v>
      </c>
      <c r="H192" s="2">
        <f t="shared" si="1"/>
        <v>0.2000000000007276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13403</v>
      </c>
      <c r="D206" s="1">
        <f>'PR-RAS'!E210</f>
        <v>13694.8</v>
      </c>
      <c r="E206" s="1">
        <v>0</v>
      </c>
      <c r="F206" s="1">
        <v>0</v>
      </c>
      <c r="G206" s="2">
        <f t="shared" si="0"/>
        <v>8362.4829999999984</v>
      </c>
      <c r="H206" s="2">
        <f t="shared" si="1"/>
        <v>0.2000000000007276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13403</v>
      </c>
      <c r="D207" s="1">
        <f>'PR-RAS'!E211</f>
        <v>13694.8</v>
      </c>
      <c r="E207" s="1">
        <v>0</v>
      </c>
      <c r="F207" s="1">
        <v>0</v>
      </c>
      <c r="G207" s="2">
        <f t="shared" si="0"/>
        <v>8403.275599999999</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105000</v>
      </c>
      <c r="D211" s="1">
        <f>'PR-RAS'!E215</f>
        <v>45000</v>
      </c>
      <c r="E211" s="1">
        <v>0</v>
      </c>
      <c r="F211" s="1">
        <v>0</v>
      </c>
      <c r="G211" s="2">
        <f t="shared" si="0"/>
        <v>40950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105000</v>
      </c>
      <c r="D215" s="1">
        <f>'PR-RAS'!E219</f>
        <v>45000</v>
      </c>
      <c r="E215" s="1">
        <v>0</v>
      </c>
      <c r="F215" s="1">
        <v>0</v>
      </c>
      <c r="G215" s="2">
        <f t="shared" si="0"/>
        <v>41730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105000</v>
      </c>
      <c r="D218" s="1">
        <f>'PR-RAS'!E222</f>
        <v>45000</v>
      </c>
      <c r="E218" s="1">
        <v>0</v>
      </c>
      <c r="F218" s="1">
        <v>0</v>
      </c>
      <c r="G218" s="2">
        <f t="shared" si="0"/>
        <v>42315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583209</v>
      </c>
      <c r="D220" s="1">
        <f>'PR-RAS'!E224</f>
        <v>445379.74</v>
      </c>
      <c r="E220" s="1">
        <v>0</v>
      </c>
      <c r="F220" s="1">
        <v>0</v>
      </c>
      <c r="G220" s="2">
        <f t="shared" si="0"/>
        <v>322799.09711999999</v>
      </c>
      <c r="H220" s="2">
        <f t="shared" si="1"/>
        <v>0.26000000000931323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44163</v>
      </c>
      <c r="D227" s="1">
        <f>'PR-RAS'!E231</f>
        <v>29393.5</v>
      </c>
      <c r="E227" s="1">
        <v>0</v>
      </c>
      <c r="F227" s="1">
        <v>0</v>
      </c>
      <c r="G227" s="2">
        <f t="shared" si="0"/>
        <v>23266.7</v>
      </c>
      <c r="H227" s="2">
        <f t="shared" si="1"/>
        <v>0.5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24673</v>
      </c>
      <c r="D228" s="1">
        <f>'PR-RAS'!E232</f>
        <v>29393.5</v>
      </c>
      <c r="E228" s="1">
        <v>0</v>
      </c>
      <c r="F228" s="1">
        <v>0</v>
      </c>
      <c r="G228" s="2">
        <f t="shared" si="0"/>
        <v>18945.420000000002</v>
      </c>
      <c r="H228" s="2">
        <f t="shared" si="1"/>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19490</v>
      </c>
      <c r="D229" s="1">
        <f>'PR-RAS'!E233</f>
        <v>0</v>
      </c>
      <c r="E229" s="1">
        <v>0</v>
      </c>
      <c r="F229" s="1">
        <v>0</v>
      </c>
      <c r="G229" s="2">
        <f t="shared" si="0"/>
        <v>4443.72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444071</v>
      </c>
      <c r="D232" s="1">
        <f>'PR-RAS'!E236</f>
        <v>327778.09000000003</v>
      </c>
      <c r="E232" s="1">
        <v>0</v>
      </c>
      <c r="F232" s="1">
        <v>0</v>
      </c>
      <c r="G232" s="2">
        <f t="shared" si="0"/>
        <v>254013.87858000005</v>
      </c>
      <c r="H232" s="2">
        <f t="shared" si="1"/>
        <v>9.0000000025611371E-2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444071</v>
      </c>
      <c r="D233" s="1">
        <f>'PR-RAS'!E237</f>
        <v>327778.09000000003</v>
      </c>
      <c r="E233" s="1">
        <v>0</v>
      </c>
      <c r="F233" s="1">
        <v>0</v>
      </c>
      <c r="G233" s="2">
        <f t="shared" si="0"/>
        <v>255113.50576000006</v>
      </c>
      <c r="H233" s="2">
        <f t="shared" si="1"/>
        <v>9.0000000025611371E-2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94975</v>
      </c>
      <c r="D236" s="1">
        <f>'PR-RAS'!E240</f>
        <v>88208.15</v>
      </c>
      <c r="E236" s="1">
        <v>0</v>
      </c>
      <c r="F236" s="1">
        <v>0</v>
      </c>
      <c r="G236" s="2">
        <f t="shared" si="0"/>
        <v>63776.955499999996</v>
      </c>
      <c r="H236" s="2">
        <f t="shared" si="1"/>
        <v>0.14999999999417923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83835</v>
      </c>
      <c r="D237" s="1">
        <f>'PR-RAS'!E241</f>
        <v>88208.15</v>
      </c>
      <c r="E237" s="1">
        <v>0</v>
      </c>
      <c r="F237" s="1">
        <v>0</v>
      </c>
      <c r="G237" s="2">
        <f t="shared" si="0"/>
        <v>61419.306799999991</v>
      </c>
      <c r="H237" s="2">
        <f t="shared" si="1"/>
        <v>0.14999999999417923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11140</v>
      </c>
      <c r="D238" s="1">
        <f>'PR-RAS'!E242</f>
        <v>0</v>
      </c>
      <c r="E238" s="1">
        <v>0</v>
      </c>
      <c r="F238" s="1">
        <v>0</v>
      </c>
      <c r="G238" s="2">
        <f t="shared" si="0"/>
        <v>2640.18</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548835</v>
      </c>
      <c r="D248" s="1">
        <f>'PR-RAS'!E252</f>
        <v>560586.99</v>
      </c>
      <c r="E248" s="1">
        <v>0</v>
      </c>
      <c r="F248" s="1">
        <v>0</v>
      </c>
      <c r="G248" s="2">
        <f t="shared" si="0"/>
        <v>412492.21805999998</v>
      </c>
      <c r="H248" s="2">
        <f t="shared" si="1"/>
        <v>1.0000000009313226E-2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548835</v>
      </c>
      <c r="D255" s="1">
        <f>'PR-RAS'!E259</f>
        <v>560586.99</v>
      </c>
      <c r="E255" s="1">
        <v>0</v>
      </c>
      <c r="F255" s="1">
        <v>0</v>
      </c>
      <c r="G255" s="2">
        <f t="shared" si="0"/>
        <v>424182.28091999999</v>
      </c>
      <c r="H255" s="2">
        <f t="shared" si="1"/>
        <v>1.0000000009313226E-2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115160</v>
      </c>
      <c r="D256" s="1">
        <f>'PR-RAS'!E260</f>
        <v>266139</v>
      </c>
      <c r="E256" s="1">
        <v>0</v>
      </c>
      <c r="F256" s="1">
        <v>0</v>
      </c>
      <c r="G256" s="2">
        <f t="shared" si="0"/>
        <v>165096.69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433675</v>
      </c>
      <c r="D257" s="1">
        <f>'PR-RAS'!E261</f>
        <v>294447.99</v>
      </c>
      <c r="E257" s="1">
        <v>0</v>
      </c>
      <c r="F257" s="1">
        <v>0</v>
      </c>
      <c r="G257" s="2">
        <f t="shared" si="0"/>
        <v>261778.17087999999</v>
      </c>
      <c r="H257" s="2">
        <f t="shared" si="1"/>
        <v>1.0000000009313226E-2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731085</v>
      </c>
      <c r="D259" s="1">
        <f>'PR-RAS'!E263</f>
        <v>928617.34</v>
      </c>
      <c r="E259" s="1">
        <v>0</v>
      </c>
      <c r="F259" s="1">
        <v>0</v>
      </c>
      <c r="G259" s="2">
        <f t="shared" si="0"/>
        <v>667786.47743999993</v>
      </c>
      <c r="H259" s="2">
        <f t="shared" si="1"/>
        <v>0.33999999996740371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495866</v>
      </c>
      <c r="D260" s="1">
        <f>'PR-RAS'!E264</f>
        <v>534708.9</v>
      </c>
      <c r="E260" s="1">
        <v>0</v>
      </c>
      <c r="F260" s="1">
        <v>0</v>
      </c>
      <c r="G260" s="2">
        <f t="shared" si="0"/>
        <v>405408.50420000002</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488366</v>
      </c>
      <c r="D261" s="1">
        <f>'PR-RAS'!E265</f>
        <v>534708.9</v>
      </c>
      <c r="E261" s="1">
        <v>0</v>
      </c>
      <c r="F261" s="1">
        <v>0</v>
      </c>
      <c r="G261" s="2">
        <f t="shared" si="0"/>
        <v>405023.788</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7500</v>
      </c>
      <c r="D262" s="1">
        <f>'PR-RAS'!E266</f>
        <v>0</v>
      </c>
      <c r="E262" s="1">
        <v>0</v>
      </c>
      <c r="F262" s="1">
        <v>0</v>
      </c>
      <c r="G262" s="2">
        <f t="shared" si="0"/>
        <v>1957.5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135750</v>
      </c>
      <c r="D264" s="1">
        <f>'PR-RAS'!E268</f>
        <v>274119.82</v>
      </c>
      <c r="E264" s="1">
        <v>0</v>
      </c>
      <c r="F264" s="1">
        <v>0</v>
      </c>
      <c r="G264" s="2">
        <f t="shared" si="0"/>
        <v>179889.27532000002</v>
      </c>
      <c r="H264" s="2">
        <f t="shared" si="1"/>
        <v>0.17999999999301508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117000</v>
      </c>
      <c r="D265" s="1">
        <f>'PR-RAS'!E269</f>
        <v>274119.82</v>
      </c>
      <c r="E265" s="1">
        <v>0</v>
      </c>
      <c r="F265" s="1">
        <v>0</v>
      </c>
      <c r="G265" s="2">
        <f t="shared" ref="G265:G521" si="8">(B265/1000)*(C265*1+D265*2)</f>
        <v>175623.26496</v>
      </c>
      <c r="H265" s="2">
        <f t="shared" ref="H265:H521" si="9">ABS(C265-ROUND(C265,0))+ABS(D265-ROUND(D265,0))</f>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18750</v>
      </c>
      <c r="D268" s="1">
        <f>'PR-RAS'!E272</f>
        <v>0</v>
      </c>
      <c r="E268" s="1">
        <v>0</v>
      </c>
      <c r="F268" s="1">
        <v>0</v>
      </c>
      <c r="G268" s="2">
        <f>(B268/1000)*(C268*1+D268*2)</f>
        <v>5006.25</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99469</v>
      </c>
      <c r="D275" s="1">
        <f>'PR-RAS'!E279</f>
        <v>119788.62</v>
      </c>
      <c r="E275" s="1">
        <v>0</v>
      </c>
      <c r="F275" s="1">
        <v>0</v>
      </c>
      <c r="G275" s="2">
        <f t="shared" si="8"/>
        <v>92898.669760000004</v>
      </c>
      <c r="H275" s="2">
        <f t="shared" si="9"/>
        <v>0.38000000000465661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99469</v>
      </c>
      <c r="D276" s="1">
        <f>'PR-RAS'!E280</f>
        <v>119788.62</v>
      </c>
      <c r="E276" s="1">
        <v>0</v>
      </c>
      <c r="F276" s="1">
        <v>0</v>
      </c>
      <c r="G276" s="2">
        <f t="shared" si="8"/>
        <v>93237.716</v>
      </c>
      <c r="H276" s="2">
        <f t="shared" si="9"/>
        <v>0.38000000000465661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5082120</v>
      </c>
      <c r="D285" s="1">
        <f>'PR-RAS'!E289</f>
        <v>5165728.66</v>
      </c>
      <c r="E285" s="1">
        <v>0</v>
      </c>
      <c r="F285" s="1">
        <v>0</v>
      </c>
      <c r="G285" s="2">
        <f t="shared" si="8"/>
        <v>4377455.9588799998</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2514056</v>
      </c>
      <c r="D286" s="1">
        <f>'PR-RAS'!E290</f>
        <v>9523951.8499999996</v>
      </c>
      <c r="E286" s="1">
        <v>0</v>
      </c>
      <c r="F286" s="1">
        <v>0</v>
      </c>
      <c r="G286" s="2">
        <f t="shared" si="8"/>
        <v>6145158.5144999996</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41057851</v>
      </c>
      <c r="D288" s="1">
        <f>'PR-RAS'!E292</f>
        <v>47280181.520000003</v>
      </c>
      <c r="E288" s="1">
        <v>0</v>
      </c>
      <c r="F288" s="1">
        <v>0</v>
      </c>
      <c r="G288" s="2">
        <f t="shared" si="8"/>
        <v>38922427.429480001</v>
      </c>
      <c r="H288" s="2">
        <f t="shared" si="9"/>
        <v>0.47999999672174454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1731900</v>
      </c>
      <c r="D290" s="1">
        <f>'PR-RAS'!E294</f>
        <v>2223619.69</v>
      </c>
      <c r="E290" s="1">
        <v>0</v>
      </c>
      <c r="F290" s="1">
        <v>0</v>
      </c>
      <c r="G290" s="2">
        <f t="shared" si="8"/>
        <v>1785771.2808199998</v>
      </c>
      <c r="H290" s="2">
        <f t="shared" si="9"/>
        <v>0.31000000005587935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165678</v>
      </c>
      <c r="D293" s="1">
        <f>'PR-RAS'!E298</f>
        <v>290839.42</v>
      </c>
      <c r="E293" s="1">
        <v>0</v>
      </c>
      <c r="F293" s="1">
        <v>0</v>
      </c>
      <c r="G293" s="2">
        <f t="shared" si="8"/>
        <v>218228.19727999996</v>
      </c>
      <c r="H293" s="2">
        <f t="shared" si="9"/>
        <v>0.41999999998370185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148199</v>
      </c>
      <c r="D294" s="1">
        <f>'PR-RAS'!E299</f>
        <v>136577.37</v>
      </c>
      <c r="E294" s="1">
        <v>0</v>
      </c>
      <c r="F294" s="1">
        <v>0</v>
      </c>
      <c r="G294" s="2">
        <f t="shared" si="8"/>
        <v>123456.64581999999</v>
      </c>
      <c r="H294" s="2">
        <f t="shared" si="9"/>
        <v>0.36999999999534339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148199</v>
      </c>
      <c r="D295" s="1">
        <f>'PR-RAS'!E300</f>
        <v>136577.37</v>
      </c>
      <c r="E295" s="1">
        <v>0</v>
      </c>
      <c r="F295" s="1">
        <v>0</v>
      </c>
      <c r="G295" s="2">
        <f t="shared" si="8"/>
        <v>123877.99956</v>
      </c>
      <c r="H295" s="2">
        <f t="shared" si="9"/>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148199</v>
      </c>
      <c r="D296" s="1">
        <f>'PR-RAS'!E301</f>
        <v>136577.37</v>
      </c>
      <c r="E296" s="1">
        <v>0</v>
      </c>
      <c r="F296" s="1">
        <v>0</v>
      </c>
      <c r="G296" s="2">
        <f t="shared" si="8"/>
        <v>124299.35329999999</v>
      </c>
      <c r="H296" s="2">
        <f t="shared" si="9"/>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17479</v>
      </c>
      <c r="D306" s="1">
        <f>'PR-RAS'!E311</f>
        <v>154262.04999999999</v>
      </c>
      <c r="E306" s="1">
        <v>0</v>
      </c>
      <c r="F306" s="1">
        <v>0</v>
      </c>
      <c r="G306" s="2">
        <f t="shared" si="8"/>
        <v>99430.945499999987</v>
      </c>
      <c r="H306" s="2">
        <f t="shared" si="9"/>
        <v>4.9999999988358468E-2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17479</v>
      </c>
      <c r="D307" s="1">
        <f>'PR-RAS'!E312</f>
        <v>154262.04999999999</v>
      </c>
      <c r="E307" s="1">
        <v>0</v>
      </c>
      <c r="F307" s="1">
        <v>0</v>
      </c>
      <c r="G307" s="2">
        <f t="shared" si="8"/>
        <v>99756.948599999989</v>
      </c>
      <c r="H307" s="2">
        <f t="shared" si="9"/>
        <v>4.9999999988358468E-2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17479</v>
      </c>
      <c r="D308" s="1">
        <f>'PR-RAS'!E313</f>
        <v>154262.04999999999</v>
      </c>
      <c r="E308" s="1">
        <v>0</v>
      </c>
      <c r="F308" s="1">
        <v>0</v>
      </c>
      <c r="G308" s="2">
        <f t="shared" si="8"/>
        <v>100082.95169999999</v>
      </c>
      <c r="H308" s="2">
        <f t="shared" si="9"/>
        <v>4.9999999988358468E-2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3224631</v>
      </c>
      <c r="D345" s="1">
        <f>'PR-RAS'!E350</f>
        <v>7554952.8600000003</v>
      </c>
      <c r="E345" s="1">
        <v>0</v>
      </c>
      <c r="F345" s="1">
        <v>0</v>
      </c>
      <c r="G345" s="2">
        <f t="shared" si="8"/>
        <v>6307080.6316799987</v>
      </c>
      <c r="H345" s="2">
        <f t="shared" si="9"/>
        <v>0.13999999966472387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120000</v>
      </c>
      <c r="D346" s="1">
        <f>'PR-RAS'!E351</f>
        <v>0</v>
      </c>
      <c r="E346" s="1">
        <v>0</v>
      </c>
      <c r="F346" s="1">
        <v>0</v>
      </c>
      <c r="G346" s="2">
        <f t="shared" si="8"/>
        <v>41400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3104631</v>
      </c>
      <c r="D358" s="1">
        <f>'PR-RAS'!E363</f>
        <v>7554952.8600000003</v>
      </c>
      <c r="E358" s="1">
        <v>0</v>
      </c>
      <c r="F358" s="1">
        <v>0</v>
      </c>
      <c r="G358" s="2">
        <f t="shared" si="8"/>
        <v>6502589.6090399995</v>
      </c>
      <c r="H358" s="2">
        <f t="shared" si="9"/>
        <v>0.13999999966472387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2940606</v>
      </c>
      <c r="D359" s="1">
        <f>'PR-RAS'!E364</f>
        <v>7463090.6600000001</v>
      </c>
      <c r="E359" s="1">
        <v>0</v>
      </c>
      <c r="F359" s="1">
        <v>0</v>
      </c>
      <c r="G359" s="2">
        <f t="shared" si="8"/>
        <v>6396309.8605599999</v>
      </c>
      <c r="H359" s="2">
        <f t="shared" si="9"/>
        <v>0.33999999985098839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4329192.55</v>
      </c>
      <c r="E362" s="1">
        <v>0</v>
      </c>
      <c r="F362" s="1">
        <v>0</v>
      </c>
      <c r="G362" s="2">
        <f t="shared" si="8"/>
        <v>3125677.0210999995</v>
      </c>
      <c r="H362" s="2">
        <f t="shared" si="9"/>
        <v>0.45000000018626451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2940606</v>
      </c>
      <c r="D363" s="1">
        <f>'PR-RAS'!E368</f>
        <v>3133898.11</v>
      </c>
      <c r="E363" s="1">
        <v>0</v>
      </c>
      <c r="F363" s="1">
        <v>0</v>
      </c>
      <c r="G363" s="2">
        <f t="shared" si="8"/>
        <v>3333441.6036399994</v>
      </c>
      <c r="H363" s="2">
        <f t="shared" si="9"/>
        <v>0.10999999986961484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157030</v>
      </c>
      <c r="D364" s="1">
        <f>'PR-RAS'!E369</f>
        <v>90113.45</v>
      </c>
      <c r="E364" s="1">
        <v>0</v>
      </c>
      <c r="F364" s="1">
        <v>0</v>
      </c>
      <c r="G364" s="2">
        <f t="shared" si="8"/>
        <v>122424.2547</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37276</v>
      </c>
      <c r="D365" s="1">
        <f>'PR-RAS'!E370</f>
        <v>65440.25</v>
      </c>
      <c r="E365" s="1">
        <v>0</v>
      </c>
      <c r="F365" s="1">
        <v>0</v>
      </c>
      <c r="G365" s="2">
        <f t="shared" si="8"/>
        <v>61208.966</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3999</v>
      </c>
      <c r="D367" s="1">
        <f>'PR-RAS'!E372</f>
        <v>11698.2</v>
      </c>
      <c r="E367" s="1">
        <v>0</v>
      </c>
      <c r="F367" s="1">
        <v>0</v>
      </c>
      <c r="G367" s="2">
        <f t="shared" si="8"/>
        <v>10026.716400000001</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115755</v>
      </c>
      <c r="D371" s="1">
        <f>'PR-RAS'!E376</f>
        <v>12975</v>
      </c>
      <c r="E371" s="1">
        <v>0</v>
      </c>
      <c r="F371" s="1">
        <v>0</v>
      </c>
      <c r="G371" s="2">
        <f t="shared" si="8"/>
        <v>52430.85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6995</v>
      </c>
      <c r="D386" s="1">
        <f>'PR-RAS'!E391</f>
        <v>1748.75</v>
      </c>
      <c r="E386" s="1">
        <v>0</v>
      </c>
      <c r="F386" s="1">
        <v>0</v>
      </c>
      <c r="G386" s="2">
        <f t="shared" si="8"/>
        <v>4039.6125000000002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6995</v>
      </c>
      <c r="D388" s="1">
        <f>'PR-RAS'!E393</f>
        <v>1748.75</v>
      </c>
      <c r="E388" s="1">
        <v>0</v>
      </c>
      <c r="F388" s="1">
        <v>0</v>
      </c>
      <c r="G388" s="2">
        <f t="shared" si="8"/>
        <v>4060.5975000000003</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3058953</v>
      </c>
      <c r="D403" s="1">
        <f>'PR-RAS'!E408</f>
        <v>7264113.4400000004</v>
      </c>
      <c r="E403" s="1">
        <v>0</v>
      </c>
      <c r="F403" s="1">
        <v>0</v>
      </c>
      <c r="G403" s="2">
        <f t="shared" si="8"/>
        <v>7070046.3117600018</v>
      </c>
      <c r="H403" s="2">
        <f t="shared" si="9"/>
        <v>0.44000000040978193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36960919</v>
      </c>
      <c r="D405" s="1">
        <f>'PR-RAS'!E410</f>
        <v>41960084.509999998</v>
      </c>
      <c r="E405" s="1">
        <v>0</v>
      </c>
      <c r="F405" s="1">
        <v>0</v>
      </c>
      <c r="G405" s="2">
        <f t="shared" si="8"/>
        <v>48835959.560079999</v>
      </c>
      <c r="H405" s="2">
        <f t="shared" si="9"/>
        <v>0.49000000208616257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7761854</v>
      </c>
      <c r="D407" s="1">
        <f>'PR-RAS'!E412</f>
        <v>14980519.93</v>
      </c>
      <c r="E407" s="1">
        <v>0</v>
      </c>
      <c r="F407" s="1">
        <v>0</v>
      </c>
      <c r="G407" s="2">
        <f t="shared" si="8"/>
        <v>15315494.907160001</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8306751</v>
      </c>
      <c r="D408" s="1">
        <f>'PR-RAS'!E413</f>
        <v>12720681.52</v>
      </c>
      <c r="E408" s="1">
        <v>0</v>
      </c>
      <c r="F408" s="1">
        <v>0</v>
      </c>
      <c r="G408" s="2">
        <f t="shared" si="8"/>
        <v>13735482.414279999</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2259838.41</v>
      </c>
      <c r="E409" s="1">
        <v>0</v>
      </c>
      <c r="F409" s="1">
        <v>0</v>
      </c>
      <c r="G409" s="2">
        <f t="shared" si="8"/>
        <v>1844028.1425600001</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544897</v>
      </c>
      <c r="D410" s="1">
        <f>'PR-RAS'!E415</f>
        <v>0</v>
      </c>
      <c r="E410" s="1">
        <v>0</v>
      </c>
      <c r="F410" s="1">
        <v>0</v>
      </c>
      <c r="G410" s="2">
        <f t="shared" si="8"/>
        <v>222862.87299999999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4096932</v>
      </c>
      <c r="D411" s="1">
        <f>'PR-RAS'!E416</f>
        <v>5320097.0100000054</v>
      </c>
      <c r="E411" s="1">
        <v>0</v>
      </c>
      <c r="F411" s="1">
        <v>0</v>
      </c>
      <c r="G411" s="2">
        <f t="shared" si="8"/>
        <v>6042221.6682000039</v>
      </c>
      <c r="H411" s="2">
        <f t="shared" si="9"/>
        <v>1.000000536441803E-2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1731900</v>
      </c>
      <c r="D413" s="1">
        <f>'PR-RAS'!E418</f>
        <v>2223619.69</v>
      </c>
      <c r="E413" s="1">
        <v>0</v>
      </c>
      <c r="F413" s="1">
        <v>0</v>
      </c>
      <c r="G413" s="2">
        <f t="shared" si="8"/>
        <v>2545805.4245599997</v>
      </c>
      <c r="H413" s="2">
        <f t="shared" si="9"/>
        <v>0.31000000005587935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7761854</v>
      </c>
      <c r="D633" s="1">
        <f>'PR-RAS'!E639</f>
        <v>14980519.93</v>
      </c>
      <c r="E633" s="1">
        <v>0</v>
      </c>
      <c r="F633" s="1">
        <v>0</v>
      </c>
      <c r="G633" s="2">
        <f t="shared" si="10"/>
        <v>23840868.919519998</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8306751</v>
      </c>
      <c r="D634" s="1">
        <f>'PR-RAS'!E640</f>
        <v>12720681.52</v>
      </c>
      <c r="E634" s="1">
        <v>0</v>
      </c>
      <c r="F634" s="1">
        <v>0</v>
      </c>
      <c r="G634" s="2">
        <f t="shared" si="10"/>
        <v>21362556.187320001</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2259838.41</v>
      </c>
      <c r="E635" s="1">
        <v>0</v>
      </c>
      <c r="F635" s="1">
        <v>0</v>
      </c>
      <c r="G635" s="2">
        <f t="shared" si="10"/>
        <v>2865475.1038800003</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544897</v>
      </c>
      <c r="D636" s="1">
        <f>'PR-RAS'!E642</f>
        <v>0</v>
      </c>
      <c r="E636" s="1">
        <v>0</v>
      </c>
      <c r="F636" s="1">
        <v>0</v>
      </c>
      <c r="G636" s="2">
        <f t="shared" si="10"/>
        <v>346009.59500000003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4096932</v>
      </c>
      <c r="D637" s="1">
        <f>'PR-RAS'!E643</f>
        <v>5320097.0100000054</v>
      </c>
      <c r="E637" s="1">
        <v>0</v>
      </c>
      <c r="F637" s="1">
        <v>0</v>
      </c>
      <c r="G637" s="2">
        <f t="shared" si="10"/>
        <v>9372812.1487200074</v>
      </c>
      <c r="H637" s="2">
        <f t="shared" si="11"/>
        <v>1.000000536441803E-2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3552035</v>
      </c>
      <c r="D639" s="1">
        <f>'PR-RAS'!E645</f>
        <v>7579935.4200000055</v>
      </c>
      <c r="E639" s="1">
        <v>0</v>
      </c>
      <c r="F639" s="1">
        <v>0</v>
      </c>
      <c r="G639" s="2">
        <f t="shared" si="10"/>
        <v>11938195.925920008</v>
      </c>
      <c r="H639" s="2">
        <f t="shared" si="11"/>
        <v>0.42000000551342964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3811047</v>
      </c>
      <c r="D642" s="1">
        <f>'PR-RAS'!E649</f>
        <v>3778727.78</v>
      </c>
      <c r="E642" s="1">
        <v>0</v>
      </c>
      <c r="F642" s="1">
        <v>0</v>
      </c>
      <c r="G642" s="2">
        <f t="shared" si="10"/>
        <v>7287210.1409599995</v>
      </c>
      <c r="H642" s="2">
        <f t="shared" si="11"/>
        <v>0.22000000020489097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8163735</v>
      </c>
      <c r="D643" s="1">
        <f>'PR-RAS'!E650</f>
        <v>14987596.800000001</v>
      </c>
      <c r="E643" s="1">
        <v>0</v>
      </c>
      <c r="F643" s="1">
        <v>0</v>
      </c>
      <c r="G643" s="2">
        <f t="shared" si="10"/>
        <v>24485192.161200002</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8569170</v>
      </c>
      <c r="D644" s="1">
        <f>'PR-RAS'!E651</f>
        <v>13496803.060000001</v>
      </c>
      <c r="E644" s="1">
        <v>0</v>
      </c>
      <c r="F644" s="1">
        <v>0</v>
      </c>
      <c r="G644" s="2">
        <f t="shared" si="10"/>
        <v>22866865.045160003</v>
      </c>
      <c r="H644" s="2">
        <f t="shared" si="11"/>
        <v>6.0000000521540642E-2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3405612</v>
      </c>
      <c r="D645" s="1">
        <f>'PR-RAS'!E652</f>
        <v>5269521.5200000014</v>
      </c>
      <c r="E645" s="1">
        <v>0</v>
      </c>
      <c r="F645" s="1">
        <v>0</v>
      </c>
      <c r="G645" s="2">
        <f t="shared" si="10"/>
        <v>8980357.8457600027</v>
      </c>
      <c r="H645" s="2">
        <f t="shared" si="11"/>
        <v>0.47999999858438969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11834</v>
      </c>
      <c r="D651" s="1">
        <f>'PR-RAS'!E658</f>
        <v>3140.99</v>
      </c>
      <c r="E651" s="1">
        <v>0</v>
      </c>
      <c r="F651" s="1">
        <v>0</v>
      </c>
      <c r="G651" s="2">
        <f t="shared" si="10"/>
        <v>11775.387000000001</v>
      </c>
      <c r="H651" s="2">
        <f t="shared" si="11"/>
        <v>1.0000000000218279E-2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2572.08</v>
      </c>
      <c r="E653" s="1">
        <v>0</v>
      </c>
      <c r="F653" s="1">
        <v>0</v>
      </c>
      <c r="G653" s="2">
        <f t="shared" si="10"/>
        <v>3353.9923199999998</v>
      </c>
      <c r="H653" s="2">
        <f t="shared" si="11"/>
        <v>7.999999999992724E-2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4375049</v>
      </c>
      <c r="D654" s="1">
        <f>'PR-RAS'!E661</f>
        <v>4564845.55</v>
      </c>
      <c r="E654" s="1">
        <v>0</v>
      </c>
      <c r="F654" s="1">
        <v>0</v>
      </c>
      <c r="G654" s="2">
        <f t="shared" si="10"/>
        <v>8818595.2852999996</v>
      </c>
      <c r="H654" s="2">
        <f t="shared" si="11"/>
        <v>0.45000000018626451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16538</v>
      </c>
      <c r="D655" s="1">
        <f>'PR-RAS'!E662</f>
        <v>0</v>
      </c>
      <c r="E655" s="1">
        <v>0</v>
      </c>
      <c r="F655" s="1">
        <v>0</v>
      </c>
      <c r="G655" s="2">
        <f t="shared" si="10"/>
        <v>10815.852000000001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7402847.3200000003</v>
      </c>
      <c r="E658" s="1">
        <v>0</v>
      </c>
      <c r="F658" s="1">
        <v>0</v>
      </c>
      <c r="G658" s="2">
        <f t="shared" si="10"/>
        <v>9727341.3784800004</v>
      </c>
      <c r="H658" s="2">
        <f t="shared" si="11"/>
        <v>0.32000000029802322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0</v>
      </c>
      <c r="E659" s="1">
        <v>0</v>
      </c>
      <c r="F659" s="1">
        <v>0</v>
      </c>
      <c r="G659" s="2">
        <f t="shared" si="10"/>
        <v>16450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209017</v>
      </c>
      <c r="D662" s="1">
        <f>'PR-RAS'!E669</f>
        <v>0</v>
      </c>
      <c r="E662" s="1">
        <v>0</v>
      </c>
      <c r="F662" s="1">
        <v>0</v>
      </c>
      <c r="G662" s="2">
        <f t="shared" si="10"/>
        <v>138160.23699999999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13192</v>
      </c>
      <c r="D711" s="1">
        <f>'PR-RAS'!E718</f>
        <v>20274.919999999998</v>
      </c>
      <c r="E711" s="1">
        <v>0</v>
      </c>
      <c r="F711" s="1">
        <v>0</v>
      </c>
      <c r="G711" s="2">
        <f t="shared" si="10"/>
        <v>38156.706399999995</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5390</v>
      </c>
      <c r="E713" s="1">
        <v>0</v>
      </c>
      <c r="F713" s="1">
        <v>0</v>
      </c>
      <c r="G713" s="2">
        <f t="shared" si="10"/>
        <v>7675.36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13476</v>
      </c>
      <c r="D718" s="1">
        <f>'PR-RAS'!E725</f>
        <v>9188.08</v>
      </c>
      <c r="E718" s="1">
        <v>0</v>
      </c>
      <c r="F718" s="1">
        <v>0</v>
      </c>
      <c r="G718" s="2">
        <f t="shared" si="10"/>
        <v>22837.99872</v>
      </c>
      <c r="H718" s="2">
        <f t="shared" si="11"/>
        <v>7.999999999992724E-2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2007.5</v>
      </c>
      <c r="E719" s="1">
        <v>0</v>
      </c>
      <c r="F719" s="1">
        <v>0</v>
      </c>
      <c r="G719" s="2">
        <f t="shared" si="10"/>
        <v>2882.77</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105000</v>
      </c>
      <c r="D753" s="1">
        <f>'PR-RAS'!E760</f>
        <v>45000</v>
      </c>
      <c r="E753" s="1">
        <v>0</v>
      </c>
      <c r="F753" s="1">
        <v>0</v>
      </c>
      <c r="G753" s="2">
        <f t="shared" si="10"/>
        <v>146640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24673</v>
      </c>
      <c r="D757" s="1">
        <f>'PR-RAS'!E764</f>
        <v>29393.5</v>
      </c>
      <c r="E757" s="1">
        <v>0</v>
      </c>
      <c r="F757" s="1">
        <v>0</v>
      </c>
      <c r="G757" s="2">
        <f t="shared" si="10"/>
        <v>63095.76</v>
      </c>
      <c r="H757" s="2">
        <f t="shared" si="11"/>
        <v>0.5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19490</v>
      </c>
      <c r="D766" s="1">
        <f>'PR-RAS'!E773</f>
        <v>0</v>
      </c>
      <c r="E766" s="1">
        <v>0</v>
      </c>
      <c r="F766" s="1">
        <v>0</v>
      </c>
      <c r="G766" s="2">
        <f t="shared" si="10"/>
        <v>14909.85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65100</v>
      </c>
      <c r="D809" s="1">
        <f>'PR-RAS'!E816</f>
        <v>203639</v>
      </c>
      <c r="E809" s="1">
        <v>0</v>
      </c>
      <c r="F809" s="1">
        <v>0</v>
      </c>
      <c r="G809" s="2">
        <f t="shared" si="10"/>
        <v>381681.424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17200</v>
      </c>
      <c r="D812" s="1">
        <f>'PR-RAS'!E819</f>
        <v>34200</v>
      </c>
      <c r="E812" s="1">
        <v>0</v>
      </c>
      <c r="F812" s="1">
        <v>0</v>
      </c>
      <c r="G812" s="2">
        <f t="shared" si="18"/>
        <v>69421.600000000006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22000</v>
      </c>
      <c r="D814" s="1">
        <f>'PR-RAS'!E821</f>
        <v>15000</v>
      </c>
      <c r="E814" s="1">
        <v>0</v>
      </c>
      <c r="F814" s="1">
        <v>0</v>
      </c>
      <c r="G814" s="2">
        <f t="shared" si="18"/>
        <v>42276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10860</v>
      </c>
      <c r="D816" s="1">
        <f>'PR-RAS'!E823</f>
        <v>13300</v>
      </c>
      <c r="E816" s="1">
        <v>0</v>
      </c>
      <c r="F816" s="1">
        <v>0</v>
      </c>
      <c r="G816" s="2">
        <f t="shared" si="18"/>
        <v>30529.899999999998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11600</v>
      </c>
      <c r="D817" s="1">
        <f>'PR-RAS'!E824</f>
        <v>30208</v>
      </c>
      <c r="E817" s="1">
        <v>0</v>
      </c>
      <c r="F817" s="1">
        <v>0</v>
      </c>
      <c r="G817" s="2">
        <f t="shared" si="18"/>
        <v>58765.055999999997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315000</v>
      </c>
      <c r="D819" s="1">
        <f>'PR-RAS'!E826</f>
        <v>140000</v>
      </c>
      <c r="E819" s="1">
        <v>0</v>
      </c>
      <c r="F819" s="1">
        <v>0</v>
      </c>
      <c r="G819" s="2">
        <f t="shared" si="18"/>
        <v>486709.99999999994</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107075</v>
      </c>
      <c r="D820" s="1">
        <f>'PR-RAS'!E827</f>
        <v>124239.99</v>
      </c>
      <c r="E820" s="1">
        <v>0</v>
      </c>
      <c r="F820" s="1">
        <v>0</v>
      </c>
      <c r="G820" s="2">
        <f t="shared" si="18"/>
        <v>291199.52861999994</v>
      </c>
      <c r="H820" s="2">
        <f t="shared" si="19"/>
        <v>9.9999999947613105E-3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99469</v>
      </c>
      <c r="D823" s="1">
        <f>'PR-RAS'!E830</f>
        <v>119788.62</v>
      </c>
      <c r="E823" s="1">
        <v>0</v>
      </c>
      <c r="F823" s="1">
        <v>0</v>
      </c>
      <c r="G823" s="2">
        <f t="shared" si="18"/>
        <v>278696.00928</v>
      </c>
      <c r="H823" s="2">
        <f t="shared" si="19"/>
        <v>0.38000000000465661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872027.83</v>
      </c>
      <c r="D1480" s="6"/>
      <c r="E1480" s="6">
        <v>0</v>
      </c>
      <c r="F1480" s="6">
        <v>0</v>
      </c>
      <c r="G1480" s="7">
        <f t="shared" ref="G1480:G1580" si="34">B1480/1000*C1480</f>
        <v>872.02782999999999</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10925820.17</v>
      </c>
      <c r="D1481" s="1">
        <v>0</v>
      </c>
      <c r="E1481" s="1">
        <v>0</v>
      </c>
      <c r="F1481" s="1">
        <v>0</v>
      </c>
      <c r="G1481" s="2">
        <f t="shared" si="34"/>
        <v>21851.640340000002</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3370867.31</v>
      </c>
      <c r="D1483" s="1">
        <v>0</v>
      </c>
      <c r="E1483" s="1">
        <v>0</v>
      </c>
      <c r="F1483" s="1">
        <v>0</v>
      </c>
      <c r="G1483" s="2">
        <f t="shared" si="34"/>
        <v>13483.46924</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728717.88</v>
      </c>
      <c r="D1484" s="1">
        <v>0</v>
      </c>
      <c r="E1484" s="1">
        <v>0</v>
      </c>
      <c r="F1484" s="1">
        <v>0</v>
      </c>
      <c r="G1484" s="2">
        <f t="shared" si="34"/>
        <v>3643.5894000000003</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2459720.2400000002</v>
      </c>
      <c r="D1485" s="1">
        <v>0</v>
      </c>
      <c r="E1485" s="1">
        <v>0</v>
      </c>
      <c r="F1485" s="1">
        <v>0</v>
      </c>
      <c r="G1485" s="2">
        <f t="shared" si="34"/>
        <v>14758.321440000002</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13694.8</v>
      </c>
      <c r="D1486" s="1">
        <v>0</v>
      </c>
      <c r="E1486" s="1">
        <v>0</v>
      </c>
      <c r="F1486" s="1">
        <v>0</v>
      </c>
      <c r="G1486" s="2">
        <f t="shared" si="34"/>
        <v>95.863599999999991</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157747.99</v>
      </c>
      <c r="D1489" s="1">
        <v>0</v>
      </c>
      <c r="E1489" s="1">
        <v>0</v>
      </c>
      <c r="F1489" s="1">
        <v>0</v>
      </c>
      <c r="G1489" s="2">
        <f t="shared" si="34"/>
        <v>1577.4799</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3986.4</v>
      </c>
      <c r="D1490" s="1">
        <v>0</v>
      </c>
      <c r="E1490" s="1">
        <v>0</v>
      </c>
      <c r="F1490" s="1">
        <v>0</v>
      </c>
      <c r="G1490" s="2">
        <f t="shared" si="34"/>
        <v>43.8504</v>
      </c>
      <c r="H1490" s="2">
        <f t="shared" si="35"/>
        <v>0.40000000000009095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7000</v>
      </c>
      <c r="D1491" s="1">
        <v>0</v>
      </c>
      <c r="E1491" s="1">
        <v>0</v>
      </c>
      <c r="F1491" s="1">
        <v>0</v>
      </c>
      <c r="G1491" s="2">
        <f t="shared" si="34"/>
        <v>84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7554952.8600000003</v>
      </c>
      <c r="D1492" s="1">
        <v>0</v>
      </c>
      <c r="E1492" s="1">
        <v>0</v>
      </c>
      <c r="F1492" s="1">
        <v>0</v>
      </c>
      <c r="G1492" s="2">
        <f t="shared" si="34"/>
        <v>98214.387180000005</v>
      </c>
      <c r="H1492" s="2">
        <f t="shared" si="35"/>
        <v>0.13999999966472387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11570972.469999999</v>
      </c>
      <c r="D1499" s="1">
        <v>0</v>
      </c>
      <c r="E1499" s="1">
        <v>0</v>
      </c>
      <c r="F1499" s="1">
        <v>0</v>
      </c>
      <c r="G1499" s="2">
        <f t="shared" si="34"/>
        <v>231419.44939999998</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3492706.3299999996</v>
      </c>
      <c r="D1501" s="1">
        <v>0</v>
      </c>
      <c r="E1501" s="1">
        <v>0</v>
      </c>
      <c r="F1501" s="1">
        <v>0</v>
      </c>
      <c r="G1501" s="2">
        <f t="shared" si="34"/>
        <v>76839.53925999999</v>
      </c>
      <c r="H1501" s="2">
        <f t="shared" si="35"/>
        <v>0.32999999960884452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873329.66</v>
      </c>
      <c r="D1502" s="1">
        <v>0</v>
      </c>
      <c r="E1502" s="1">
        <v>0</v>
      </c>
      <c r="F1502" s="1">
        <v>0</v>
      </c>
      <c r="G1502" s="2">
        <f t="shared" si="34"/>
        <v>20086.582180000001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2428979.63</v>
      </c>
      <c r="D1503" s="1">
        <v>0</v>
      </c>
      <c r="E1503" s="1">
        <v>0</v>
      </c>
      <c r="F1503" s="1">
        <v>0</v>
      </c>
      <c r="G1503" s="2">
        <f t="shared" si="34"/>
        <v>58295.511119999996</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17882.650000000001</v>
      </c>
      <c r="D1504" s="1">
        <v>0</v>
      </c>
      <c r="E1504" s="1">
        <v>0</v>
      </c>
      <c r="F1504" s="1">
        <v>0</v>
      </c>
      <c r="G1504" s="2">
        <f t="shared" si="34"/>
        <v>447.06625000000008</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158527.99</v>
      </c>
      <c r="D1507" s="1">
        <v>0</v>
      </c>
      <c r="E1507" s="1">
        <v>0</v>
      </c>
      <c r="F1507" s="1">
        <v>0</v>
      </c>
      <c r="G1507" s="2">
        <f t="shared" si="34"/>
        <v>4438.7837199999994</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3986.4</v>
      </c>
      <c r="D1508" s="1">
        <v>0</v>
      </c>
      <c r="E1508" s="1">
        <v>0</v>
      </c>
      <c r="F1508" s="1">
        <v>0</v>
      </c>
      <c r="G1508" s="2">
        <f t="shared" si="34"/>
        <v>115.60560000000001</v>
      </c>
      <c r="H1508" s="2">
        <f t="shared" si="35"/>
        <v>0.40000000000009095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10000</v>
      </c>
      <c r="D1509" s="1">
        <v>0</v>
      </c>
      <c r="E1509" s="1">
        <v>0</v>
      </c>
      <c r="F1509" s="1">
        <v>0</v>
      </c>
      <c r="G1509" s="2">
        <f t="shared" si="34"/>
        <v>300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7871953.2199999997</v>
      </c>
      <c r="D1510" s="1">
        <v>0</v>
      </c>
      <c r="E1510" s="1">
        <v>0</v>
      </c>
      <c r="F1510" s="1">
        <v>0</v>
      </c>
      <c r="G1510" s="2">
        <f t="shared" si="34"/>
        <v>244030.54981999999</v>
      </c>
      <c r="H1510" s="2">
        <f t="shared" si="35"/>
        <v>0.21999999973922968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206312.92</v>
      </c>
      <c r="D1511" s="1">
        <v>0</v>
      </c>
      <c r="E1511" s="1">
        <v>0</v>
      </c>
      <c r="F1511" s="1">
        <v>0</v>
      </c>
      <c r="G1511" s="2">
        <f t="shared" si="34"/>
        <v>6602.0134400000006</v>
      </c>
      <c r="H1511" s="2">
        <f t="shared" si="35"/>
        <v>7.9999999987194315E-2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206312.92</v>
      </c>
      <c r="D1515" s="1">
        <v>0</v>
      </c>
      <c r="E1515" s="1">
        <v>0</v>
      </c>
      <c r="F1515" s="1">
        <v>0</v>
      </c>
      <c r="G1515" s="2">
        <f t="shared" si="34"/>
        <v>7427.26512</v>
      </c>
      <c r="H1515" s="2">
        <f t="shared" si="35"/>
        <v>7.9999999987194315E-2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226875.53000000119</v>
      </c>
      <c r="D1517" s="1">
        <v>0</v>
      </c>
      <c r="E1517" s="1">
        <v>0</v>
      </c>
      <c r="F1517" s="1">
        <v>0</v>
      </c>
      <c r="G1517" s="2">
        <f t="shared" si="34"/>
        <v>8621.2701400000442</v>
      </c>
      <c r="H1517" s="2">
        <f t="shared" si="3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139659.87</v>
      </c>
      <c r="D1518" s="1">
        <v>0</v>
      </c>
      <c r="E1518" s="1">
        <v>0</v>
      </c>
      <c r="F1518" s="1">
        <v>0</v>
      </c>
      <c r="G1518" s="2">
        <f t="shared" si="34"/>
        <v>5446.7349299999996</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99407.02</v>
      </c>
      <c r="D1524" s="1">
        <v>0</v>
      </c>
      <c r="E1524" s="1">
        <v>0</v>
      </c>
      <c r="F1524" s="1">
        <v>0</v>
      </c>
      <c r="G1524" s="2">
        <f t="shared" si="34"/>
        <v>4473.3158999999996</v>
      </c>
      <c r="H1524" s="2">
        <f t="shared" si="35"/>
        <v>2.0000000004074536E-2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17836.5</v>
      </c>
      <c r="D1530" s="1">
        <v>0</v>
      </c>
      <c r="E1530" s="1">
        <v>0</v>
      </c>
      <c r="F1530" s="1">
        <v>0</v>
      </c>
      <c r="G1530" s="2">
        <f t="shared" si="34"/>
        <v>909.66149999999993</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1849.5</v>
      </c>
      <c r="D1531" s="1">
        <v>0</v>
      </c>
      <c r="E1531" s="1">
        <v>0</v>
      </c>
      <c r="F1531" s="1">
        <v>0</v>
      </c>
      <c r="G1531" s="2">
        <f t="shared" si="34"/>
        <v>96.173999999999992</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3303.07</v>
      </c>
      <c r="D1532" s="1">
        <v>0</v>
      </c>
      <c r="E1532" s="1">
        <v>0</v>
      </c>
      <c r="F1532" s="1">
        <v>0</v>
      </c>
      <c r="G1532" s="2">
        <f t="shared" si="34"/>
        <v>175.06271000000001</v>
      </c>
      <c r="H1532" s="2">
        <f t="shared" si="35"/>
        <v>7.0000000000163709E-2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12683.93</v>
      </c>
      <c r="D1533" s="1">
        <v>0</v>
      </c>
      <c r="E1533" s="1">
        <v>0</v>
      </c>
      <c r="F1533" s="1">
        <v>0</v>
      </c>
      <c r="G1533" s="2">
        <f t="shared" si="34"/>
        <v>684.93222000000003</v>
      </c>
      <c r="H1533" s="2">
        <f t="shared" si="35"/>
        <v>6.9999999999708962E-2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3294.52</v>
      </c>
      <c r="D1535" s="1">
        <v>0</v>
      </c>
      <c r="E1535" s="1">
        <v>0</v>
      </c>
      <c r="F1535" s="1">
        <v>0</v>
      </c>
      <c r="G1535" s="2">
        <f t="shared" si="34"/>
        <v>184.49312</v>
      </c>
      <c r="H1535" s="2">
        <f t="shared" si="35"/>
        <v>0.48000000000001819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2336.6999999999998</v>
      </c>
      <c r="D1537" s="1">
        <v>0</v>
      </c>
      <c r="E1537" s="1">
        <v>0</v>
      </c>
      <c r="F1537" s="1">
        <v>0</v>
      </c>
      <c r="G1537" s="2">
        <f t="shared" si="34"/>
        <v>135.52859999999998</v>
      </c>
      <c r="H1537" s="2">
        <f t="shared" si="35"/>
        <v>0.3000000000001819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957.82</v>
      </c>
      <c r="D1538" s="1">
        <v>0</v>
      </c>
      <c r="E1538" s="1">
        <v>0</v>
      </c>
      <c r="F1538" s="1">
        <v>0</v>
      </c>
      <c r="G1538" s="2">
        <f t="shared" si="34"/>
        <v>56.511380000000003</v>
      </c>
      <c r="H1538" s="2">
        <f t="shared" si="35"/>
        <v>0.17999999999994998</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3936</v>
      </c>
      <c r="D1550" s="1">
        <v>0</v>
      </c>
      <c r="E1550" s="1">
        <v>0</v>
      </c>
      <c r="F1550" s="1">
        <v>0</v>
      </c>
      <c r="G1550" s="2">
        <f t="shared" si="34"/>
        <v>279.45599999999996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3936</v>
      </c>
      <c r="D1553" s="1">
        <v>0</v>
      </c>
      <c r="E1553" s="1">
        <v>0</v>
      </c>
      <c r="F1553" s="1">
        <v>0</v>
      </c>
      <c r="G1553" s="2">
        <f t="shared" si="34"/>
        <v>291.26400000000001</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74340</v>
      </c>
      <c r="D1560" s="1">
        <v>0</v>
      </c>
      <c r="E1560" s="1">
        <v>0</v>
      </c>
      <c r="F1560" s="1">
        <v>0</v>
      </c>
      <c r="G1560" s="2">
        <f t="shared" si="34"/>
        <v>6021.54</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2000</v>
      </c>
      <c r="D1561" s="1">
        <v>0</v>
      </c>
      <c r="E1561" s="1">
        <v>0</v>
      </c>
      <c r="F1561" s="1">
        <v>0</v>
      </c>
      <c r="G1561" s="2">
        <f t="shared" si="34"/>
        <v>164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72340</v>
      </c>
      <c r="D1563" s="1">
        <v>0</v>
      </c>
      <c r="E1563" s="1">
        <v>0</v>
      </c>
      <c r="F1563" s="1">
        <v>0</v>
      </c>
      <c r="G1563" s="2">
        <f t="shared" si="34"/>
        <v>6076.56</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6078.65</v>
      </c>
      <c r="D1565" s="1">
        <v>0</v>
      </c>
      <c r="E1565" s="1">
        <v>0</v>
      </c>
      <c r="F1565" s="1">
        <v>0</v>
      </c>
      <c r="G1565" s="2">
        <f t="shared" si="34"/>
        <v>522.76389999999992</v>
      </c>
      <c r="H1565" s="2">
        <f t="shared" si="35"/>
        <v>0.3500000000003638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62.5</v>
      </c>
      <c r="D1566" s="1">
        <v>0</v>
      </c>
      <c r="E1566" s="1">
        <v>0</v>
      </c>
      <c r="F1566" s="1">
        <v>0</v>
      </c>
      <c r="G1566" s="2">
        <f t="shared" si="34"/>
        <v>5.4375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4000</v>
      </c>
      <c r="D1567" s="1">
        <v>0</v>
      </c>
      <c r="E1567" s="1">
        <v>0</v>
      </c>
      <c r="F1567" s="1">
        <v>0</v>
      </c>
      <c r="G1567" s="2">
        <f t="shared" si="34"/>
        <v>352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2016.15</v>
      </c>
      <c r="D1568" s="1">
        <v>0</v>
      </c>
      <c r="E1568" s="1">
        <v>0</v>
      </c>
      <c r="F1568" s="1">
        <v>0</v>
      </c>
      <c r="G1568" s="2">
        <f t="shared" si="34"/>
        <v>179.43735000000001</v>
      </c>
      <c r="H1568" s="2">
        <f t="shared" si="35"/>
        <v>0.15000000000009095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34174.199999999997</v>
      </c>
      <c r="D1570" s="1">
        <v>0</v>
      </c>
      <c r="E1570" s="1">
        <v>0</v>
      </c>
      <c r="F1570" s="1">
        <v>0</v>
      </c>
      <c r="G1570" s="2">
        <f t="shared" si="34"/>
        <v>3109.8521999999998</v>
      </c>
      <c r="H1570" s="2">
        <f t="shared" si="35"/>
        <v>0.19999999999708962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34174.199999999997</v>
      </c>
      <c r="D1574" s="1">
        <v>0</v>
      </c>
      <c r="E1574" s="1">
        <v>0</v>
      </c>
      <c r="F1574" s="1">
        <v>0</v>
      </c>
      <c r="G1574" s="2">
        <f t="shared" si="34"/>
        <v>3246.549</v>
      </c>
      <c r="H1574" s="2">
        <f t="shared" si="35"/>
        <v>0.19999999999708962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87215.66</v>
      </c>
      <c r="D1576" s="1">
        <v>0</v>
      </c>
      <c r="E1576" s="1">
        <v>0</v>
      </c>
      <c r="F1576" s="1">
        <v>0</v>
      </c>
      <c r="G1576" s="2">
        <f t="shared" si="34"/>
        <v>8459.9190200000012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87215.66</v>
      </c>
      <c r="D1578" s="1">
        <v>0</v>
      </c>
      <c r="E1578" s="1">
        <v>0</v>
      </c>
      <c r="F1578" s="1">
        <v>0</v>
      </c>
      <c r="G1578" s="2">
        <f t="shared" si="34"/>
        <v>8634.3503400000009</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37113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9">
        <v>22</v>
      </c>
      <c r="E10" s="322"/>
      <c r="F10" s="313" t="s">
        <v>34</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31" t="s">
        <v>38</v>
      </c>
      <c r="C15" s="332"/>
      <c r="D15" s="332"/>
      <c r="E15" s="332"/>
      <c r="F15" s="333"/>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7596176</v>
      </c>
      <c r="I16" s="172">
        <f>'PR-RAS'!E6</f>
        <v>14689680.51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5082120</v>
      </c>
      <c r="I17" s="172">
        <f>'PR-RAS'!E151</f>
        <v>5165728.66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3552035</v>
      </c>
      <c r="I18" s="172">
        <f>'PR-RAS'!E645</f>
        <v>7579935.4200000055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9" t="str">
        <f>OBVEZE!C5</f>
        <v>V001</v>
      </c>
      <c r="H33" s="182" t="s">
        <v>43</v>
      </c>
      <c r="I33" s="183">
        <f>OBVEZE!D5</f>
        <v>872027.83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43</v>
      </c>
      <c r="I34" s="177">
        <f>OBVEZE!D42</f>
        <v>226875.53000000119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43</v>
      </c>
      <c r="I35" s="177">
        <f>OBVEZE!D43</f>
        <v>139659.87</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43</v>
      </c>
      <c r="I36" s="181">
        <f>OBVEZE!D101</f>
        <v>87215.66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44</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392"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7596176</v>
      </c>
      <c r="E6" s="53">
        <f>E7+E44+E50+E82+E106+E124+E133+E139</f>
        <v>14689680.51</v>
      </c>
      <c r="F6" s="54">
        <f t="shared" ref="F6:F131" si="0">IF(D6&lt;&gt;0,IF(E6/D6&gt;=100,"&gt;&gt;100",E6/D6*100),"-")</f>
        <v>193.3825718361449</v>
      </c>
    </row>
    <row r="7" spans="1:25" ht="12.75" customHeight="1" x14ac:dyDescent="0.2">
      <c r="A7" s="55">
        <v>61</v>
      </c>
      <c r="B7" s="309" t="s">
        <v>54</v>
      </c>
      <c r="C7" s="52" t="s">
        <v>55</v>
      </c>
      <c r="D7" s="53">
        <f t="shared" ref="D7:E7" si="1">D8+D17+D23+D29+D37+D40</f>
        <v>1235122</v>
      </c>
      <c r="E7" s="53">
        <f t="shared" si="1"/>
        <v>1596929.93</v>
      </c>
      <c r="F7" s="54">
        <f t="shared" si="0"/>
        <v>129.29329491337697</v>
      </c>
    </row>
    <row r="8" spans="1:25" ht="12.75" customHeight="1" x14ac:dyDescent="0.2">
      <c r="A8" s="55">
        <v>611</v>
      </c>
      <c r="B8" s="87" t="s">
        <v>56</v>
      </c>
      <c r="C8" s="52" t="s">
        <v>57</v>
      </c>
      <c r="D8" s="53">
        <f t="shared" ref="D8:E8" si="2">SUM(D9:D14)-D15-D16</f>
        <v>1078360</v>
      </c>
      <c r="E8" s="53">
        <f t="shared" si="2"/>
        <v>1267911.67</v>
      </c>
      <c r="F8" s="54">
        <f t="shared" si="0"/>
        <v>117.57777272895878</v>
      </c>
    </row>
    <row r="9" spans="1:25" ht="12.75" customHeight="1" x14ac:dyDescent="0.2">
      <c r="A9" s="55">
        <v>6111</v>
      </c>
      <c r="B9" s="87" t="s">
        <v>58</v>
      </c>
      <c r="C9" s="52" t="s">
        <v>59</v>
      </c>
      <c r="D9" s="244">
        <v>1078360</v>
      </c>
      <c r="E9" s="244">
        <v>1267911.67</v>
      </c>
      <c r="F9" s="54">
        <f t="shared" si="0"/>
        <v>117.57777272895878</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147001</v>
      </c>
      <c r="E23" s="53">
        <f t="shared" si="4"/>
        <v>298238.73</v>
      </c>
      <c r="F23" s="54">
        <f t="shared" si="0"/>
        <v>202.8821096455126</v>
      </c>
    </row>
    <row r="24" spans="1:6" ht="12.75" customHeight="1" x14ac:dyDescent="0.2">
      <c r="A24" s="55">
        <v>6131</v>
      </c>
      <c r="B24" s="87" t="s">
        <v>88</v>
      </c>
      <c r="C24" s="52" t="s">
        <v>89</v>
      </c>
      <c r="D24" s="244">
        <v>11834</v>
      </c>
      <c r="E24" s="244">
        <v>3140.99</v>
      </c>
      <c r="F24" s="54">
        <f t="shared" si="0"/>
        <v>26.542082136217676</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135167</v>
      </c>
      <c r="E27" s="244">
        <v>295097.74</v>
      </c>
      <c r="F27" s="54">
        <f t="shared" si="0"/>
        <v>218.32084754414907</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9761</v>
      </c>
      <c r="E29" s="53">
        <f t="shared" si="5"/>
        <v>30779.53</v>
      </c>
      <c r="F29" s="54">
        <f t="shared" si="0"/>
        <v>315.33172830652597</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9761</v>
      </c>
      <c r="E31" s="244">
        <v>28207.45</v>
      </c>
      <c r="F31" s="54">
        <f t="shared" si="0"/>
        <v>288.98114947239014</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c r="E33" s="244">
        <v>2572.08</v>
      </c>
      <c r="F33" s="54" t="str">
        <f t="shared" si="0"/>
        <v>-</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4625604</v>
      </c>
      <c r="E50" s="53">
        <f>E51+E54+E59+E62+E65+E68+E71+E74+E77</f>
        <v>11967692.870000001</v>
      </c>
      <c r="F50" s="54">
        <f t="shared" si="0"/>
        <v>258.72713855314896</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4416587</v>
      </c>
      <c r="E59" s="53">
        <f t="shared" si="12"/>
        <v>11967692.870000001</v>
      </c>
      <c r="F59" s="54">
        <f t="shared" si="0"/>
        <v>270.97151873154542</v>
      </c>
    </row>
    <row r="60" spans="1:6" ht="24" x14ac:dyDescent="0.2">
      <c r="A60" s="55">
        <v>6331</v>
      </c>
      <c r="B60" s="88" t="s">
        <v>160</v>
      </c>
      <c r="C60" s="52" t="s">
        <v>161</v>
      </c>
      <c r="D60" s="244">
        <v>4391587</v>
      </c>
      <c r="E60" s="244">
        <v>4564845.55</v>
      </c>
      <c r="F60" s="54">
        <f t="shared" si="0"/>
        <v>103.94523779216944</v>
      </c>
    </row>
    <row r="61" spans="1:6" ht="24" x14ac:dyDescent="0.2">
      <c r="A61" s="55">
        <v>6332</v>
      </c>
      <c r="B61" s="88" t="s">
        <v>162</v>
      </c>
      <c r="C61" s="52" t="s">
        <v>163</v>
      </c>
      <c r="D61" s="244">
        <v>25000</v>
      </c>
      <c r="E61" s="244">
        <v>7402847.3200000003</v>
      </c>
      <c r="F61" s="54" t="str">
        <f t="shared" si="0"/>
        <v>&gt;&gt;100</v>
      </c>
    </row>
    <row r="62" spans="1:6" ht="12.75" customHeight="1" x14ac:dyDescent="0.2">
      <c r="A62" s="55">
        <v>634</v>
      </c>
      <c r="B62" s="87" t="s">
        <v>164</v>
      </c>
      <c r="C62" s="52" t="s">
        <v>165</v>
      </c>
      <c r="D62" s="53">
        <f t="shared" ref="D62:E62" si="13">SUM(D63:D64)</f>
        <v>209017</v>
      </c>
      <c r="E62" s="53">
        <f t="shared" si="13"/>
        <v>0</v>
      </c>
      <c r="F62" s="54">
        <f t="shared" si="0"/>
        <v>0</v>
      </c>
    </row>
    <row r="63" spans="1:6" ht="12.75" customHeight="1" x14ac:dyDescent="0.2">
      <c r="A63" s="55">
        <v>6341</v>
      </c>
      <c r="B63" s="87" t="s">
        <v>166</v>
      </c>
      <c r="C63" s="52" t="s">
        <v>167</v>
      </c>
      <c r="D63" s="244">
        <v>209017</v>
      </c>
      <c r="E63" s="244"/>
      <c r="F63" s="54">
        <f t="shared" si="0"/>
        <v>0</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303363</v>
      </c>
      <c r="E82" s="53">
        <f t="shared" si="19"/>
        <v>303978.53000000003</v>
      </c>
      <c r="F82" s="54">
        <f t="shared" si="0"/>
        <v>100.20290213374736</v>
      </c>
    </row>
    <row r="83" spans="1:6" ht="12.75" customHeight="1" x14ac:dyDescent="0.2">
      <c r="A83" s="55">
        <v>641</v>
      </c>
      <c r="B83" s="87" t="s">
        <v>206</v>
      </c>
      <c r="C83" s="52" t="s">
        <v>207</v>
      </c>
      <c r="D83" s="53">
        <f t="shared" ref="D83:E83" si="20">SUM(D84:D90)</f>
        <v>320</v>
      </c>
      <c r="E83" s="53">
        <f t="shared" si="20"/>
        <v>1078.74</v>
      </c>
      <c r="F83" s="54">
        <f t="shared" si="0"/>
        <v>337.10624999999999</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c r="E86" s="244">
        <v>1045.01</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320</v>
      </c>
      <c r="E90" s="244">
        <v>33.729999999999997</v>
      </c>
      <c r="F90" s="54">
        <f t="shared" si="0"/>
        <v>10.540624999999999</v>
      </c>
    </row>
    <row r="91" spans="1:6" ht="12.75" customHeight="1" x14ac:dyDescent="0.2">
      <c r="A91" s="55">
        <v>642</v>
      </c>
      <c r="B91" s="87" t="s">
        <v>222</v>
      </c>
      <c r="C91" s="52" t="s">
        <v>223</v>
      </c>
      <c r="D91" s="53">
        <f t="shared" ref="D91:E91" si="21">SUM(D92:D97)</f>
        <v>303043</v>
      </c>
      <c r="E91" s="53">
        <f t="shared" si="21"/>
        <v>302899.79000000004</v>
      </c>
      <c r="F91" s="54">
        <f t="shared" si="0"/>
        <v>99.952742680081712</v>
      </c>
    </row>
    <row r="92" spans="1:6" ht="12.75" customHeight="1" x14ac:dyDescent="0.2">
      <c r="A92" s="55">
        <v>6421</v>
      </c>
      <c r="B92" s="87" t="s">
        <v>224</v>
      </c>
      <c r="C92" s="52" t="s">
        <v>225</v>
      </c>
      <c r="D92" s="244"/>
      <c r="E92" s="244">
        <v>15017.65</v>
      </c>
      <c r="F92" s="54" t="str">
        <f t="shared" si="0"/>
        <v>-</v>
      </c>
    </row>
    <row r="93" spans="1:6" ht="12.75" customHeight="1" x14ac:dyDescent="0.2">
      <c r="A93" s="55">
        <v>6422</v>
      </c>
      <c r="B93" s="87" t="s">
        <v>226</v>
      </c>
      <c r="C93" s="52" t="s">
        <v>227</v>
      </c>
      <c r="D93" s="244">
        <v>277371</v>
      </c>
      <c r="E93" s="244">
        <v>256725.07</v>
      </c>
      <c r="F93" s="54">
        <f t="shared" si="0"/>
        <v>92.556565033835554</v>
      </c>
    </row>
    <row r="94" spans="1:6" ht="12.75" customHeight="1" x14ac:dyDescent="0.2">
      <c r="A94" s="55">
        <v>6423</v>
      </c>
      <c r="B94" s="87" t="s">
        <v>228</v>
      </c>
      <c r="C94" s="52" t="s">
        <v>229</v>
      </c>
      <c r="D94" s="244">
        <v>25672</v>
      </c>
      <c r="E94" s="244">
        <v>31157.07</v>
      </c>
      <c r="F94" s="54">
        <f t="shared" si="0"/>
        <v>121.36596291679651</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1431974</v>
      </c>
      <c r="E106" s="53">
        <f t="shared" si="23"/>
        <v>821079.17999999993</v>
      </c>
      <c r="F106" s="54">
        <f t="shared" si="0"/>
        <v>57.338972634978006</v>
      </c>
    </row>
    <row r="107" spans="1:6" ht="12.75" customHeight="1" x14ac:dyDescent="0.2">
      <c r="A107" s="55">
        <v>651</v>
      </c>
      <c r="B107" s="87" t="s">
        <v>254</v>
      </c>
      <c r="C107" s="52" t="s">
        <v>255</v>
      </c>
      <c r="D107" s="53">
        <f t="shared" ref="D107:E107" si="24">SUM(D108:D111)</f>
        <v>4115</v>
      </c>
      <c r="E107" s="53">
        <f t="shared" si="24"/>
        <v>1943.38</v>
      </c>
      <c r="F107" s="54">
        <f t="shared" si="0"/>
        <v>47.226731470230867</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4115</v>
      </c>
      <c r="E110" s="244">
        <v>1943.38</v>
      </c>
      <c r="F110" s="54">
        <f t="shared" si="0"/>
        <v>47.226731470230867</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989968</v>
      </c>
      <c r="E112" s="53">
        <f t="shared" si="25"/>
        <v>332931.71999999997</v>
      </c>
      <c r="F112" s="54">
        <f t="shared" si="0"/>
        <v>33.630553714867553</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1285</v>
      </c>
      <c r="E114" s="244">
        <v>271.86</v>
      </c>
      <c r="F114" s="54">
        <f t="shared" si="0"/>
        <v>21.156420233463034</v>
      </c>
    </row>
    <row r="115" spans="1:6" ht="12.75" customHeight="1" x14ac:dyDescent="0.2">
      <c r="A115" s="55">
        <v>6524</v>
      </c>
      <c r="B115" s="87" t="s">
        <v>270</v>
      </c>
      <c r="C115" s="52" t="s">
        <v>271</v>
      </c>
      <c r="D115" s="244">
        <v>988683</v>
      </c>
      <c r="E115" s="244">
        <v>332659.86</v>
      </c>
      <c r="F115" s="54">
        <f t="shared" si="0"/>
        <v>33.646766455982352</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0</v>
      </c>
      <c r="E117" s="244">
        <v>0</v>
      </c>
      <c r="F117" s="54" t="str">
        <f t="shared" si="0"/>
        <v>-</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437891</v>
      </c>
      <c r="E120" s="53">
        <f t="shared" si="26"/>
        <v>486204.08</v>
      </c>
      <c r="F120" s="54">
        <f t="shared" si="0"/>
        <v>111.0331292490597</v>
      </c>
    </row>
    <row r="121" spans="1:6" ht="12.75" customHeight="1" x14ac:dyDescent="0.2">
      <c r="A121" s="55">
        <v>6531</v>
      </c>
      <c r="B121" s="87" t="s">
        <v>282</v>
      </c>
      <c r="C121" s="52" t="s">
        <v>283</v>
      </c>
      <c r="D121" s="244">
        <v>4676</v>
      </c>
      <c r="E121" s="244">
        <v>16146.45</v>
      </c>
      <c r="F121" s="54">
        <f t="shared" si="0"/>
        <v>345.30474764756207</v>
      </c>
    </row>
    <row r="122" spans="1:6" ht="12.75" customHeight="1" x14ac:dyDescent="0.2">
      <c r="A122" s="55">
        <v>6532</v>
      </c>
      <c r="B122" s="87" t="s">
        <v>284</v>
      </c>
      <c r="C122" s="52" t="s">
        <v>285</v>
      </c>
      <c r="D122" s="244">
        <v>433215</v>
      </c>
      <c r="E122" s="244">
        <v>470057.63</v>
      </c>
      <c r="F122" s="54">
        <f t="shared" si="0"/>
        <v>108.50446775850328</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0</v>
      </c>
      <c r="E124" s="53">
        <f t="shared" si="27"/>
        <v>0</v>
      </c>
      <c r="F124" s="54" t="str">
        <f t="shared" si="0"/>
        <v>-</v>
      </c>
    </row>
    <row r="125" spans="1:6" ht="12.75" customHeight="1" x14ac:dyDescent="0.2">
      <c r="A125" s="55">
        <v>661</v>
      </c>
      <c r="B125" s="88" t="s">
        <v>290</v>
      </c>
      <c r="C125" s="52" t="s">
        <v>291</v>
      </c>
      <c r="D125" s="53">
        <f t="shared" ref="D125:E125" si="28">SUM(D126:D127)</f>
        <v>0</v>
      </c>
      <c r="E125" s="53">
        <f t="shared" si="28"/>
        <v>0</v>
      </c>
      <c r="F125" s="54" t="str">
        <f t="shared" si="0"/>
        <v>-</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0</v>
      </c>
      <c r="E127" s="244">
        <v>0</v>
      </c>
      <c r="F127" s="54" t="str">
        <f t="shared" si="0"/>
        <v>-</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0</v>
      </c>
      <c r="E133" s="53">
        <f t="shared" si="30"/>
        <v>0</v>
      </c>
      <c r="F133" s="54" t="str">
        <f t="shared" ref="F133:F223" si="31">IF(D133&lt;&gt;0,IF(E133/D133&gt;=100,"&gt;&gt;100",E133/D133*100),"-")</f>
        <v>-</v>
      </c>
    </row>
    <row r="134" spans="1:6" ht="24" x14ac:dyDescent="0.2">
      <c r="A134" s="55">
        <v>671</v>
      </c>
      <c r="B134" s="234" t="s">
        <v>308</v>
      </c>
      <c r="C134" s="52" t="s">
        <v>309</v>
      </c>
      <c r="D134" s="53">
        <f t="shared" ref="D134:E134" si="32">SUM(D135:D137)</f>
        <v>0</v>
      </c>
      <c r="E134" s="53">
        <f t="shared" si="32"/>
        <v>0</v>
      </c>
      <c r="F134" s="54" t="str">
        <f t="shared" si="31"/>
        <v>-</v>
      </c>
    </row>
    <row r="135" spans="1:6" ht="12.75" customHeight="1" x14ac:dyDescent="0.2">
      <c r="A135" s="55">
        <v>6711</v>
      </c>
      <c r="B135" s="87" t="s">
        <v>310</v>
      </c>
      <c r="C135" s="52" t="s">
        <v>311</v>
      </c>
      <c r="D135" s="244">
        <v>0</v>
      </c>
      <c r="E135" s="244">
        <v>0</v>
      </c>
      <c r="F135" s="54" t="str">
        <f t="shared" si="31"/>
        <v>-</v>
      </c>
    </row>
    <row r="136" spans="1:6" ht="24" x14ac:dyDescent="0.2">
      <c r="A136" s="55">
        <v>6712</v>
      </c>
      <c r="B136" s="234" t="s">
        <v>312</v>
      </c>
      <c r="C136" s="52" t="s">
        <v>313</v>
      </c>
      <c r="D136" s="244">
        <v>0</v>
      </c>
      <c r="E136" s="244">
        <v>0</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113</v>
      </c>
      <c r="E139" s="53">
        <f t="shared" si="33"/>
        <v>0</v>
      </c>
      <c r="F139" s="54">
        <f t="shared" si="31"/>
        <v>0</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113</v>
      </c>
      <c r="E150" s="244"/>
      <c r="F150" s="54">
        <f t="shared" si="31"/>
        <v>0</v>
      </c>
    </row>
    <row r="151" spans="1:6" ht="12.75" customHeight="1" x14ac:dyDescent="0.2">
      <c r="A151" s="55">
        <v>3</v>
      </c>
      <c r="B151" s="87" t="s">
        <v>342</v>
      </c>
      <c r="C151" s="52" t="s">
        <v>50</v>
      </c>
      <c r="D151" s="53">
        <f t="shared" ref="D151:E151" si="35">D152+D163+D196+D215+D224+D252+D263</f>
        <v>5082120</v>
      </c>
      <c r="E151" s="53">
        <f t="shared" si="35"/>
        <v>5165728.66</v>
      </c>
      <c r="F151" s="54">
        <f t="shared" si="31"/>
        <v>101.64515320378109</v>
      </c>
    </row>
    <row r="152" spans="1:6" ht="12.75" customHeight="1" x14ac:dyDescent="0.2">
      <c r="A152" s="55">
        <v>31</v>
      </c>
      <c r="B152" s="87" t="s">
        <v>343</v>
      </c>
      <c r="C152" s="52" t="s">
        <v>344</v>
      </c>
      <c r="D152" s="53">
        <f t="shared" ref="D152:E152" si="36">D153+D158+D159</f>
        <v>813051</v>
      </c>
      <c r="E152" s="53">
        <f t="shared" si="36"/>
        <v>683240.38</v>
      </c>
      <c r="F152" s="54">
        <f t="shared" si="31"/>
        <v>84.034135620028763</v>
      </c>
    </row>
    <row r="153" spans="1:6" ht="12.75" customHeight="1" x14ac:dyDescent="0.2">
      <c r="A153" s="55">
        <v>311</v>
      </c>
      <c r="B153" s="87" t="s">
        <v>345</v>
      </c>
      <c r="C153" s="52" t="s">
        <v>346</v>
      </c>
      <c r="D153" s="53">
        <f t="shared" ref="D153:E153" si="37">SUM(D154:D157)</f>
        <v>683729</v>
      </c>
      <c r="E153" s="53">
        <f t="shared" si="37"/>
        <v>560721.35</v>
      </c>
      <c r="F153" s="54">
        <f t="shared" si="31"/>
        <v>82.009297543324905</v>
      </c>
    </row>
    <row r="154" spans="1:6" ht="12.75" customHeight="1" x14ac:dyDescent="0.2">
      <c r="A154" s="55">
        <v>3111</v>
      </c>
      <c r="B154" s="87" t="s">
        <v>347</v>
      </c>
      <c r="C154" s="52" t="s">
        <v>348</v>
      </c>
      <c r="D154" s="244">
        <v>683729</v>
      </c>
      <c r="E154" s="244">
        <v>560721.35</v>
      </c>
      <c r="F154" s="54">
        <f t="shared" si="31"/>
        <v>82.009297543324905</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28000</v>
      </c>
      <c r="E158" s="244">
        <v>30000</v>
      </c>
      <c r="F158" s="54">
        <f t="shared" si="31"/>
        <v>107.14285714285714</v>
      </c>
    </row>
    <row r="159" spans="1:6" ht="12.75" customHeight="1" x14ac:dyDescent="0.2">
      <c r="A159" s="55">
        <v>313</v>
      </c>
      <c r="B159" s="87" t="s">
        <v>357</v>
      </c>
      <c r="C159" s="52" t="s">
        <v>358</v>
      </c>
      <c r="D159" s="53">
        <f t="shared" ref="D159:E159" si="38">SUM(D160:D162)</f>
        <v>101322</v>
      </c>
      <c r="E159" s="53">
        <f t="shared" si="38"/>
        <v>92519.03</v>
      </c>
      <c r="F159" s="54">
        <f t="shared" si="31"/>
        <v>91.311886855766772</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101322</v>
      </c>
      <c r="E161" s="244">
        <v>92519.03</v>
      </c>
      <c r="F161" s="54">
        <f t="shared" si="31"/>
        <v>91.311886855766772</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2287537</v>
      </c>
      <c r="E163" s="53">
        <f t="shared" si="39"/>
        <v>2489209.41</v>
      </c>
      <c r="F163" s="54">
        <f t="shared" si="31"/>
        <v>108.81613761875766</v>
      </c>
    </row>
    <row r="164" spans="1:6" ht="12.75" customHeight="1" x14ac:dyDescent="0.2">
      <c r="A164" s="55">
        <v>321</v>
      </c>
      <c r="B164" s="87" t="s">
        <v>366</v>
      </c>
      <c r="C164" s="52" t="s">
        <v>367</v>
      </c>
      <c r="D164" s="53">
        <f t="shared" ref="D164:E164" si="40">SUM(D165:D168)</f>
        <v>20330</v>
      </c>
      <c r="E164" s="53">
        <f t="shared" si="40"/>
        <v>41296.06</v>
      </c>
      <c r="F164" s="54">
        <f t="shared" si="31"/>
        <v>203.12867683226759</v>
      </c>
    </row>
    <row r="165" spans="1:6" ht="12.75" customHeight="1" x14ac:dyDescent="0.2">
      <c r="A165" s="55">
        <v>3211</v>
      </c>
      <c r="B165" s="87" t="s">
        <v>368</v>
      </c>
      <c r="C165" s="52" t="s">
        <v>369</v>
      </c>
      <c r="D165" s="244">
        <v>3338</v>
      </c>
      <c r="E165" s="244">
        <v>7040</v>
      </c>
      <c r="F165" s="54">
        <f t="shared" si="31"/>
        <v>210.90473337327742</v>
      </c>
    </row>
    <row r="166" spans="1:6" ht="12.75" customHeight="1" x14ac:dyDescent="0.2">
      <c r="A166" s="55">
        <v>3212</v>
      </c>
      <c r="B166" s="87" t="s">
        <v>370</v>
      </c>
      <c r="C166" s="52" t="s">
        <v>371</v>
      </c>
      <c r="D166" s="244">
        <v>13192</v>
      </c>
      <c r="E166" s="244">
        <v>20274.919999999998</v>
      </c>
      <c r="F166" s="54">
        <f t="shared" si="31"/>
        <v>153.69102486355365</v>
      </c>
    </row>
    <row r="167" spans="1:6" ht="12.75" customHeight="1" x14ac:dyDescent="0.2">
      <c r="A167" s="55">
        <v>3213</v>
      </c>
      <c r="B167" s="87" t="s">
        <v>372</v>
      </c>
      <c r="C167" s="52" t="s">
        <v>373</v>
      </c>
      <c r="D167" s="244">
        <v>3800</v>
      </c>
      <c r="E167" s="244">
        <v>1981.25</v>
      </c>
      <c r="F167" s="54">
        <f t="shared" si="31"/>
        <v>52.13815789473685</v>
      </c>
    </row>
    <row r="168" spans="1:6" ht="12.75" customHeight="1" x14ac:dyDescent="0.2">
      <c r="A168" s="55">
        <v>3214</v>
      </c>
      <c r="B168" s="87" t="s">
        <v>374</v>
      </c>
      <c r="C168" s="52" t="s">
        <v>375</v>
      </c>
      <c r="D168" s="244"/>
      <c r="E168" s="244">
        <v>11999.89</v>
      </c>
      <c r="F168" s="54" t="str">
        <f t="shared" si="31"/>
        <v>-</v>
      </c>
    </row>
    <row r="169" spans="1:6" ht="12.75" customHeight="1" x14ac:dyDescent="0.2">
      <c r="A169" s="55">
        <v>322</v>
      </c>
      <c r="B169" s="87" t="s">
        <v>376</v>
      </c>
      <c r="C169" s="52" t="s">
        <v>377</v>
      </c>
      <c r="D169" s="53">
        <f t="shared" ref="D169:E169" si="41">SUM(D170:D176)</f>
        <v>364042</v>
      </c>
      <c r="E169" s="53">
        <f t="shared" si="41"/>
        <v>447614.61</v>
      </c>
      <c r="F169" s="54">
        <f t="shared" si="31"/>
        <v>122.956859373369</v>
      </c>
    </row>
    <row r="170" spans="1:6" ht="12.75" customHeight="1" x14ac:dyDescent="0.2">
      <c r="A170" s="55">
        <v>3221</v>
      </c>
      <c r="B170" s="87" t="s">
        <v>378</v>
      </c>
      <c r="C170" s="52" t="s">
        <v>379</v>
      </c>
      <c r="D170" s="244">
        <v>28947</v>
      </c>
      <c r="E170" s="244">
        <v>33032.5</v>
      </c>
      <c r="F170" s="54">
        <f t="shared" si="31"/>
        <v>114.1137250837738</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296481</v>
      </c>
      <c r="E172" s="244">
        <v>379188.42</v>
      </c>
      <c r="F172" s="54">
        <f t="shared" si="31"/>
        <v>127.89636435387091</v>
      </c>
    </row>
    <row r="173" spans="1:6" ht="12.75" customHeight="1" x14ac:dyDescent="0.2">
      <c r="A173" s="55">
        <v>3224</v>
      </c>
      <c r="B173" s="87" t="s">
        <v>384</v>
      </c>
      <c r="C173" s="52" t="s">
        <v>385</v>
      </c>
      <c r="D173" s="244">
        <v>18245</v>
      </c>
      <c r="E173" s="244">
        <v>6917.84</v>
      </c>
      <c r="F173" s="54">
        <f t="shared" si="31"/>
        <v>37.916360646752537</v>
      </c>
    </row>
    <row r="174" spans="1:6" ht="12.75" customHeight="1" x14ac:dyDescent="0.2">
      <c r="A174" s="55">
        <v>3225</v>
      </c>
      <c r="B174" s="87" t="s">
        <v>386</v>
      </c>
      <c r="C174" s="52" t="s">
        <v>387</v>
      </c>
      <c r="D174" s="244">
        <v>19785</v>
      </c>
      <c r="E174" s="244">
        <v>27579.35</v>
      </c>
      <c r="F174" s="54">
        <f t="shared" si="31"/>
        <v>139.39524892595401</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584</v>
      </c>
      <c r="E176" s="244">
        <v>896.5</v>
      </c>
      <c r="F176" s="54">
        <f t="shared" si="31"/>
        <v>153.51027397260273</v>
      </c>
    </row>
    <row r="177" spans="1:6" ht="12.75" customHeight="1" x14ac:dyDescent="0.2">
      <c r="A177" s="55">
        <v>323</v>
      </c>
      <c r="B177" s="87" t="s">
        <v>392</v>
      </c>
      <c r="C177" s="52" t="s">
        <v>393</v>
      </c>
      <c r="D177" s="53">
        <f t="shared" ref="D177:E177" si="42">SUM(D178:D186)</f>
        <v>1557528</v>
      </c>
      <c r="E177" s="53">
        <f t="shared" si="42"/>
        <v>1787527.77</v>
      </c>
      <c r="F177" s="54">
        <f t="shared" si="31"/>
        <v>114.76697497573079</v>
      </c>
    </row>
    <row r="178" spans="1:6" ht="12.75" customHeight="1" x14ac:dyDescent="0.2">
      <c r="A178" s="55">
        <v>3231</v>
      </c>
      <c r="B178" s="87" t="s">
        <v>394</v>
      </c>
      <c r="C178" s="52" t="s">
        <v>395</v>
      </c>
      <c r="D178" s="244">
        <v>32330</v>
      </c>
      <c r="E178" s="244">
        <v>34854.370000000003</v>
      </c>
      <c r="F178" s="54">
        <f t="shared" si="31"/>
        <v>107.80813485926386</v>
      </c>
    </row>
    <row r="179" spans="1:6" ht="12.75" customHeight="1" x14ac:dyDescent="0.2">
      <c r="A179" s="55">
        <v>3232</v>
      </c>
      <c r="B179" s="87" t="s">
        <v>396</v>
      </c>
      <c r="C179" s="52" t="s">
        <v>397</v>
      </c>
      <c r="D179" s="244">
        <v>529293</v>
      </c>
      <c r="E179" s="244">
        <v>131920.10999999999</v>
      </c>
      <c r="F179" s="54">
        <f t="shared" si="31"/>
        <v>24.923834246816032</v>
      </c>
    </row>
    <row r="180" spans="1:6" ht="12.75" customHeight="1" x14ac:dyDescent="0.2">
      <c r="A180" s="55">
        <v>3233</v>
      </c>
      <c r="B180" s="87" t="s">
        <v>398</v>
      </c>
      <c r="C180" s="52" t="s">
        <v>399</v>
      </c>
      <c r="D180" s="244">
        <v>49662</v>
      </c>
      <c r="E180" s="244">
        <v>104948.5</v>
      </c>
      <c r="F180" s="54">
        <f t="shared" si="31"/>
        <v>211.32556079094681</v>
      </c>
    </row>
    <row r="181" spans="1:6" ht="12.75" customHeight="1" x14ac:dyDescent="0.2">
      <c r="A181" s="55">
        <v>3234</v>
      </c>
      <c r="B181" s="87" t="s">
        <v>400</v>
      </c>
      <c r="C181" s="52" t="s">
        <v>401</v>
      </c>
      <c r="D181" s="244">
        <v>658235</v>
      </c>
      <c r="E181" s="244">
        <v>1276106.92</v>
      </c>
      <c r="F181" s="54">
        <f t="shared" si="31"/>
        <v>193.86798331902739</v>
      </c>
    </row>
    <row r="182" spans="1:6" ht="12.75" customHeight="1" x14ac:dyDescent="0.2">
      <c r="A182" s="55">
        <v>3235</v>
      </c>
      <c r="B182" s="87" t="s">
        <v>402</v>
      </c>
      <c r="C182" s="52" t="s">
        <v>403</v>
      </c>
      <c r="D182" s="244">
        <v>0</v>
      </c>
      <c r="E182" s="244">
        <v>0</v>
      </c>
      <c r="F182" s="54" t="str">
        <f t="shared" si="31"/>
        <v>-</v>
      </c>
    </row>
    <row r="183" spans="1:6" ht="12.75" customHeight="1" x14ac:dyDescent="0.2">
      <c r="A183" s="55">
        <v>3236</v>
      </c>
      <c r="B183" s="87" t="s">
        <v>404</v>
      </c>
      <c r="C183" s="52" t="s">
        <v>405</v>
      </c>
      <c r="D183" s="244"/>
      <c r="E183" s="244">
        <v>5390</v>
      </c>
      <c r="F183" s="54" t="str">
        <f t="shared" si="31"/>
        <v>-</v>
      </c>
    </row>
    <row r="184" spans="1:6" ht="12.75" customHeight="1" x14ac:dyDescent="0.2">
      <c r="A184" s="55">
        <v>3237</v>
      </c>
      <c r="B184" s="87" t="s">
        <v>406</v>
      </c>
      <c r="C184" s="52" t="s">
        <v>407</v>
      </c>
      <c r="D184" s="244">
        <v>214117</v>
      </c>
      <c r="E184" s="244">
        <v>166845.46</v>
      </c>
      <c r="F184" s="54">
        <f t="shared" si="31"/>
        <v>77.92256570006117</v>
      </c>
    </row>
    <row r="185" spans="1:6" ht="12.75" customHeight="1" x14ac:dyDescent="0.2">
      <c r="A185" s="55">
        <v>3238</v>
      </c>
      <c r="B185" s="87" t="s">
        <v>408</v>
      </c>
      <c r="C185" s="52" t="s">
        <v>409</v>
      </c>
      <c r="D185" s="244">
        <v>50062</v>
      </c>
      <c r="E185" s="244">
        <v>49844.84</v>
      </c>
      <c r="F185" s="54">
        <f t="shared" si="31"/>
        <v>99.566217889816627</v>
      </c>
    </row>
    <row r="186" spans="1:6" ht="12.75" customHeight="1" x14ac:dyDescent="0.2">
      <c r="A186" s="55">
        <v>3239</v>
      </c>
      <c r="B186" s="87" t="s">
        <v>410</v>
      </c>
      <c r="C186" s="52" t="s">
        <v>411</v>
      </c>
      <c r="D186" s="244">
        <v>23829</v>
      </c>
      <c r="E186" s="244">
        <v>17617.57</v>
      </c>
      <c r="F186" s="54">
        <f t="shared" si="31"/>
        <v>73.933316547064493</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345637</v>
      </c>
      <c r="E188" s="53">
        <f t="shared" si="43"/>
        <v>212770.97</v>
      </c>
      <c r="F188" s="54">
        <f t="shared" si="31"/>
        <v>61.559083662918034</v>
      </c>
    </row>
    <row r="189" spans="1:6" ht="12.75" customHeight="1" x14ac:dyDescent="0.2">
      <c r="A189" s="55">
        <v>3291</v>
      </c>
      <c r="B189" s="234" t="s">
        <v>416</v>
      </c>
      <c r="C189" s="52" t="s">
        <v>417</v>
      </c>
      <c r="D189" s="244">
        <v>26147</v>
      </c>
      <c r="E189" s="244">
        <v>9188.08</v>
      </c>
      <c r="F189" s="54">
        <f t="shared" si="31"/>
        <v>35.140092553639043</v>
      </c>
    </row>
    <row r="190" spans="1:6" ht="12.75" customHeight="1" x14ac:dyDescent="0.2">
      <c r="A190" s="55">
        <v>3292</v>
      </c>
      <c r="B190" s="87" t="s">
        <v>418</v>
      </c>
      <c r="C190" s="52" t="s">
        <v>419</v>
      </c>
      <c r="D190" s="244"/>
      <c r="E190" s="244">
        <v>45617.440000000002</v>
      </c>
      <c r="F190" s="54" t="str">
        <f t="shared" si="31"/>
        <v>-</v>
      </c>
    </row>
    <row r="191" spans="1:6" ht="12.75" customHeight="1" x14ac:dyDescent="0.2">
      <c r="A191" s="55">
        <v>3293</v>
      </c>
      <c r="B191" s="87" t="s">
        <v>420</v>
      </c>
      <c r="C191" s="52" t="s">
        <v>421</v>
      </c>
      <c r="D191" s="244">
        <v>43084</v>
      </c>
      <c r="E191" s="244">
        <v>79593.009999999995</v>
      </c>
      <c r="F191" s="54">
        <f t="shared" si="31"/>
        <v>184.73913749883945</v>
      </c>
    </row>
    <row r="192" spans="1:6" ht="12.75" customHeight="1" x14ac:dyDescent="0.2">
      <c r="A192" s="55">
        <v>3294</v>
      </c>
      <c r="B192" s="87" t="s">
        <v>422</v>
      </c>
      <c r="C192" s="52" t="s">
        <v>423</v>
      </c>
      <c r="D192" s="244">
        <v>320</v>
      </c>
      <c r="E192" s="244">
        <v>320</v>
      </c>
      <c r="F192" s="54">
        <f t="shared" si="31"/>
        <v>100</v>
      </c>
    </row>
    <row r="193" spans="1:6" ht="12.75" customHeight="1" x14ac:dyDescent="0.2">
      <c r="A193" s="55">
        <v>3295</v>
      </c>
      <c r="B193" s="87" t="s">
        <v>424</v>
      </c>
      <c r="C193" s="52" t="s">
        <v>425</v>
      </c>
      <c r="D193" s="244">
        <v>19389</v>
      </c>
      <c r="E193" s="244">
        <v>11733.5</v>
      </c>
      <c r="F193" s="54">
        <f t="shared" si="31"/>
        <v>60.516272113053795</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256697</v>
      </c>
      <c r="E195" s="244">
        <v>66318.94</v>
      </c>
      <c r="F195" s="54">
        <f t="shared" si="31"/>
        <v>25.835494766202956</v>
      </c>
    </row>
    <row r="196" spans="1:6" ht="12.75" customHeight="1" x14ac:dyDescent="0.2">
      <c r="A196" s="55">
        <v>34</v>
      </c>
      <c r="B196" s="234" t="s">
        <v>430</v>
      </c>
      <c r="C196" s="52" t="s">
        <v>431</v>
      </c>
      <c r="D196" s="53">
        <f t="shared" ref="D196:E196" si="44">D197+D202+D210</f>
        <v>13403</v>
      </c>
      <c r="E196" s="53">
        <f t="shared" si="44"/>
        <v>13694.8</v>
      </c>
      <c r="F196" s="54">
        <f t="shared" si="31"/>
        <v>102.17712452436021</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13403</v>
      </c>
      <c r="E210" s="53">
        <f t="shared" si="47"/>
        <v>13694.8</v>
      </c>
      <c r="F210" s="54">
        <f t="shared" si="31"/>
        <v>102.17712452436021</v>
      </c>
    </row>
    <row r="211" spans="1:6" ht="12.75" customHeight="1" x14ac:dyDescent="0.2">
      <c r="A211" s="55">
        <v>3431</v>
      </c>
      <c r="B211" s="234" t="s">
        <v>460</v>
      </c>
      <c r="C211" s="52" t="s">
        <v>461</v>
      </c>
      <c r="D211" s="244">
        <v>13403</v>
      </c>
      <c r="E211" s="244">
        <v>13694.8</v>
      </c>
      <c r="F211" s="54">
        <f t="shared" si="31"/>
        <v>102.17712452436021</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105000</v>
      </c>
      <c r="E215" s="53">
        <f t="shared" si="48"/>
        <v>45000</v>
      </c>
      <c r="F215" s="54">
        <f t="shared" si="31"/>
        <v>42.857142857142854</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105000</v>
      </c>
      <c r="E219" s="53">
        <f t="shared" si="50"/>
        <v>45000</v>
      </c>
      <c r="F219" s="54">
        <f t="shared" si="31"/>
        <v>42.857142857142854</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105000</v>
      </c>
      <c r="E222" s="244">
        <v>45000</v>
      </c>
      <c r="F222" s="54">
        <f t="shared" si="31"/>
        <v>42.857142857142854</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583209</v>
      </c>
      <c r="E224" s="53">
        <f t="shared" si="51"/>
        <v>445379.74</v>
      </c>
      <c r="F224" s="54">
        <f t="shared" ref="F224:F235" si="52">IF(D224&lt;&gt;0,IF(E224/D224&gt;=100,"&gt;&gt;100",E224/D224*100),"-")</f>
        <v>76.367089671112751</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44163</v>
      </c>
      <c r="E231" s="53">
        <f t="shared" si="55"/>
        <v>29393.5</v>
      </c>
      <c r="F231" s="54">
        <f t="shared" si="52"/>
        <v>66.55684622874351</v>
      </c>
    </row>
    <row r="232" spans="1:6" ht="12.75" customHeight="1" x14ac:dyDescent="0.2">
      <c r="A232" s="55">
        <v>3631</v>
      </c>
      <c r="B232" s="87" t="s">
        <v>502</v>
      </c>
      <c r="C232" s="52" t="s">
        <v>503</v>
      </c>
      <c r="D232" s="244">
        <v>24673</v>
      </c>
      <c r="E232" s="244">
        <v>29393.5</v>
      </c>
      <c r="F232" s="54">
        <f t="shared" si="52"/>
        <v>119.13224982774693</v>
      </c>
    </row>
    <row r="233" spans="1:6" ht="12.75" customHeight="1" x14ac:dyDescent="0.2">
      <c r="A233" s="55">
        <v>3632</v>
      </c>
      <c r="B233" s="87" t="s">
        <v>504</v>
      </c>
      <c r="C233" s="52" t="s">
        <v>505</v>
      </c>
      <c r="D233" s="244">
        <v>19490</v>
      </c>
      <c r="E233" s="244"/>
      <c r="F233" s="54">
        <f t="shared" si="52"/>
        <v>0</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444071</v>
      </c>
      <c r="E236" s="53">
        <f t="shared" si="56"/>
        <v>327778.09000000003</v>
      </c>
      <c r="F236" s="54">
        <f t="shared" ref="F236:F239" si="57">IF(D236&lt;&gt;0,IF(E236/D236&gt;=100,"&gt;&gt;100",E236/D236*100),"-")</f>
        <v>73.812090859344565</v>
      </c>
    </row>
    <row r="237" spans="1:6" ht="12.75" customHeight="1" x14ac:dyDescent="0.2">
      <c r="A237" s="55" t="s">
        <v>512</v>
      </c>
      <c r="B237" s="87" t="s">
        <v>513</v>
      </c>
      <c r="C237" s="52" t="s">
        <v>512</v>
      </c>
      <c r="D237" s="244">
        <v>444071</v>
      </c>
      <c r="E237" s="244">
        <v>327778.09000000003</v>
      </c>
      <c r="F237" s="54">
        <f t="shared" si="57"/>
        <v>73.812090859344565</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94975</v>
      </c>
      <c r="E240" s="53">
        <f t="shared" si="58"/>
        <v>88208.15</v>
      </c>
      <c r="F240" s="54">
        <f t="shared" ref="F240:F243" si="59">IF(D240&lt;&gt;0,IF(E240/D240&gt;=100,"&gt;&gt;100",E240/D240*100),"-")</f>
        <v>92.875125032903398</v>
      </c>
    </row>
    <row r="241" spans="1:6" ht="24" x14ac:dyDescent="0.2">
      <c r="A241" s="55">
        <v>3672</v>
      </c>
      <c r="B241" s="87" t="s">
        <v>520</v>
      </c>
      <c r="C241" s="52" t="s">
        <v>521</v>
      </c>
      <c r="D241" s="244">
        <v>83835</v>
      </c>
      <c r="E241" s="244">
        <v>88208.15</v>
      </c>
      <c r="F241" s="54">
        <f t="shared" si="59"/>
        <v>105.21637740800381</v>
      </c>
    </row>
    <row r="242" spans="1:6" ht="24" x14ac:dyDescent="0.2">
      <c r="A242" s="55">
        <v>3673</v>
      </c>
      <c r="B242" s="87" t="s">
        <v>522</v>
      </c>
      <c r="C242" s="52" t="s">
        <v>523</v>
      </c>
      <c r="D242" s="244">
        <v>11140</v>
      </c>
      <c r="E242" s="244"/>
      <c r="F242" s="54">
        <f t="shared" si="59"/>
        <v>0</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548835</v>
      </c>
      <c r="E252" s="53">
        <f t="shared" si="63"/>
        <v>560586.99</v>
      </c>
      <c r="F252" s="54">
        <f t="shared" ref="F252:F258" si="64">IF(D252&lt;&gt;0,IF(E252/D252&gt;=100,"&gt;&gt;100",E252/D252*100),"-")</f>
        <v>102.14126103473721</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548835</v>
      </c>
      <c r="E259" s="53">
        <f t="shared" si="66"/>
        <v>560586.99</v>
      </c>
      <c r="F259" s="54">
        <f t="shared" ref="F259:F262" si="67">IF(D259&lt;&gt;0,IF(E259/D259&gt;=100,"&gt;&gt;100",E259/D259*100),"-")</f>
        <v>102.14126103473721</v>
      </c>
    </row>
    <row r="260" spans="1:6" ht="12.75" customHeight="1" x14ac:dyDescent="0.2">
      <c r="A260" s="55">
        <v>3721</v>
      </c>
      <c r="B260" s="87" t="s">
        <v>554</v>
      </c>
      <c r="C260" s="52" t="s">
        <v>555</v>
      </c>
      <c r="D260" s="244">
        <v>115160</v>
      </c>
      <c r="E260" s="244">
        <v>266139</v>
      </c>
      <c r="F260" s="54">
        <f t="shared" si="67"/>
        <v>231.10368183397014</v>
      </c>
    </row>
    <row r="261" spans="1:6" ht="12.75" customHeight="1" x14ac:dyDescent="0.2">
      <c r="A261" s="55">
        <v>3722</v>
      </c>
      <c r="B261" s="87" t="s">
        <v>556</v>
      </c>
      <c r="C261" s="52" t="s">
        <v>557</v>
      </c>
      <c r="D261" s="244">
        <v>433675</v>
      </c>
      <c r="E261" s="244">
        <v>294447.99</v>
      </c>
      <c r="F261" s="54">
        <f t="shared" si="67"/>
        <v>67.896002767049055</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731085</v>
      </c>
      <c r="E263" s="53">
        <f t="shared" si="68"/>
        <v>928617.34</v>
      </c>
      <c r="F263" s="54">
        <f t="shared" ref="F263:F267" si="69">IF(D263&lt;&gt;0,IF(E263/D263&gt;=100,"&gt;&gt;100",E263/D263*100),"-")</f>
        <v>127.01906618245485</v>
      </c>
    </row>
    <row r="264" spans="1:6" ht="12.75" customHeight="1" x14ac:dyDescent="0.2">
      <c r="A264" s="55">
        <v>381</v>
      </c>
      <c r="B264" s="87" t="s">
        <v>562</v>
      </c>
      <c r="C264" s="52" t="s">
        <v>563</v>
      </c>
      <c r="D264" s="53">
        <f t="shared" ref="D264:E264" si="70">SUM(D265:D267)</f>
        <v>495866</v>
      </c>
      <c r="E264" s="53">
        <f t="shared" si="70"/>
        <v>534708.9</v>
      </c>
      <c r="F264" s="54">
        <f t="shared" si="69"/>
        <v>107.83334610560111</v>
      </c>
    </row>
    <row r="265" spans="1:6" ht="12.75" customHeight="1" x14ac:dyDescent="0.2">
      <c r="A265" s="55">
        <v>3811</v>
      </c>
      <c r="B265" s="87" t="s">
        <v>564</v>
      </c>
      <c r="C265" s="52" t="s">
        <v>565</v>
      </c>
      <c r="D265" s="244">
        <v>488366</v>
      </c>
      <c r="E265" s="244">
        <v>534708.9</v>
      </c>
      <c r="F265" s="54">
        <f t="shared" si="69"/>
        <v>109.48937886748872</v>
      </c>
    </row>
    <row r="266" spans="1:6" ht="12.75" customHeight="1" x14ac:dyDescent="0.2">
      <c r="A266" s="55">
        <v>3812</v>
      </c>
      <c r="B266" s="87" t="s">
        <v>566</v>
      </c>
      <c r="C266" s="52" t="s">
        <v>567</v>
      </c>
      <c r="D266" s="244">
        <v>7500</v>
      </c>
      <c r="E266" s="244"/>
      <c r="F266" s="54">
        <f t="shared" si="69"/>
        <v>0</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135750</v>
      </c>
      <c r="E268" s="53">
        <f t="shared" si="71"/>
        <v>274119.82</v>
      </c>
      <c r="F268" s="54">
        <f t="shared" ref="F268:F272" si="72">IF(D268&lt;&gt;0,IF(E268/D268&gt;=100,"&gt;&gt;100",E268/D268*100),"-")</f>
        <v>201.92988581952119</v>
      </c>
    </row>
    <row r="269" spans="1:6" ht="12.75" customHeight="1" x14ac:dyDescent="0.2">
      <c r="A269" s="55">
        <v>3821</v>
      </c>
      <c r="B269" s="87" t="s">
        <v>572</v>
      </c>
      <c r="C269" s="52" t="s">
        <v>573</v>
      </c>
      <c r="D269" s="244">
        <v>117000</v>
      </c>
      <c r="E269" s="244">
        <v>274119.82</v>
      </c>
      <c r="F269" s="54">
        <f t="shared" si="72"/>
        <v>234.29044444444446</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18750</v>
      </c>
      <c r="E272" s="244"/>
      <c r="F272" s="54">
        <f t="shared" si="72"/>
        <v>0</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99469</v>
      </c>
      <c r="E279" s="53">
        <f t="shared" si="75"/>
        <v>119788.62</v>
      </c>
      <c r="F279" s="54">
        <f t="shared" si="74"/>
        <v>120.42809317475796</v>
      </c>
    </row>
    <row r="280" spans="1:6" ht="24" x14ac:dyDescent="0.2">
      <c r="A280" s="55">
        <v>3861</v>
      </c>
      <c r="B280" s="87" t="s">
        <v>593</v>
      </c>
      <c r="C280" s="52" t="s">
        <v>594</v>
      </c>
      <c r="D280" s="244">
        <v>99469</v>
      </c>
      <c r="E280" s="244">
        <v>119788.62</v>
      </c>
      <c r="F280" s="54">
        <f t="shared" si="74"/>
        <v>120.42809317475796</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5082120</v>
      </c>
      <c r="E289" s="53">
        <f t="shared" si="79"/>
        <v>5165728.66</v>
      </c>
      <c r="F289" s="54">
        <f t="shared" si="76"/>
        <v>101.64515320378109</v>
      </c>
    </row>
    <row r="290" spans="1:6" ht="12.75" customHeight="1" x14ac:dyDescent="0.2">
      <c r="A290" s="55" t="s">
        <v>603</v>
      </c>
      <c r="B290" s="87" t="s">
        <v>614</v>
      </c>
      <c r="C290" s="52" t="s">
        <v>615</v>
      </c>
      <c r="D290" s="53">
        <f>IF(D6&gt;=D289,D6-D289,0)</f>
        <v>2514056</v>
      </c>
      <c r="E290" s="53">
        <f>IF(E6&gt;=E289,E6-E289,0)</f>
        <v>9523951.8499999996</v>
      </c>
      <c r="F290" s="54">
        <f t="shared" si="76"/>
        <v>378.82815060603264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41057851</v>
      </c>
      <c r="E292" s="244">
        <v>47280181.520000003</v>
      </c>
      <c r="F292" s="54">
        <f t="shared" si="76"/>
        <v>115.15503215207245</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1731900</v>
      </c>
      <c r="E294" s="244">
        <v>2223619.69</v>
      </c>
      <c r="F294" s="54">
        <f t="shared" si="76"/>
        <v>128.3919215890063</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165678</v>
      </c>
      <c r="E298" s="53">
        <f t="shared" si="80"/>
        <v>290839.42</v>
      </c>
      <c r="F298" s="54">
        <f t="shared" ref="F298:F418" si="81">IF(D298&lt;&gt;0,IF(E298/D298&gt;=100,"&gt;&gt;100",E298/D298*100),"-")</f>
        <v>175.54498485013096</v>
      </c>
    </row>
    <row r="299" spans="1:6" ht="12.75" customHeight="1" x14ac:dyDescent="0.2">
      <c r="A299" s="55">
        <v>71</v>
      </c>
      <c r="B299" s="87" t="s">
        <v>631</v>
      </c>
      <c r="C299" s="52" t="s">
        <v>632</v>
      </c>
      <c r="D299" s="53">
        <f t="shared" ref="D299:E299" si="82">D300+D304</f>
        <v>148199</v>
      </c>
      <c r="E299" s="53">
        <f t="shared" si="82"/>
        <v>136577.37</v>
      </c>
      <c r="F299" s="54">
        <f t="shared" si="81"/>
        <v>92.158091485097742</v>
      </c>
    </row>
    <row r="300" spans="1:6" ht="24" x14ac:dyDescent="0.2">
      <c r="A300" s="55">
        <v>711</v>
      </c>
      <c r="B300" s="87" t="s">
        <v>633</v>
      </c>
      <c r="C300" s="52" t="s">
        <v>634</v>
      </c>
      <c r="D300" s="53">
        <f t="shared" ref="D300:E300" si="83">SUM(D301:D303)</f>
        <v>148199</v>
      </c>
      <c r="E300" s="53">
        <f t="shared" si="83"/>
        <v>136577.37</v>
      </c>
      <c r="F300" s="54">
        <f t="shared" si="81"/>
        <v>92.158091485097742</v>
      </c>
    </row>
    <row r="301" spans="1:6" ht="12.75" customHeight="1" x14ac:dyDescent="0.2">
      <c r="A301" s="55">
        <v>7111</v>
      </c>
      <c r="B301" s="87" t="s">
        <v>635</v>
      </c>
      <c r="C301" s="52" t="s">
        <v>636</v>
      </c>
      <c r="D301" s="244">
        <v>148199</v>
      </c>
      <c r="E301" s="244">
        <v>136577.37</v>
      </c>
      <c r="F301" s="54">
        <f t="shared" si="81"/>
        <v>92.158091485097742</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17479</v>
      </c>
      <c r="E311" s="53">
        <f t="shared" si="85"/>
        <v>154262.04999999999</v>
      </c>
      <c r="F311" s="54">
        <f t="shared" si="81"/>
        <v>882.55649636706903</v>
      </c>
    </row>
    <row r="312" spans="1:6" ht="12.75" customHeight="1" x14ac:dyDescent="0.2">
      <c r="A312" s="55">
        <v>721</v>
      </c>
      <c r="B312" s="87" t="s">
        <v>657</v>
      </c>
      <c r="C312" s="52" t="s">
        <v>658</v>
      </c>
      <c r="D312" s="53">
        <f t="shared" ref="D312:E312" si="86">SUM(D313:D316)</f>
        <v>17479</v>
      </c>
      <c r="E312" s="53">
        <f t="shared" si="86"/>
        <v>154262.04999999999</v>
      </c>
      <c r="F312" s="54">
        <f t="shared" si="81"/>
        <v>882.55649636706903</v>
      </c>
    </row>
    <row r="313" spans="1:6" ht="12.75" customHeight="1" x14ac:dyDescent="0.2">
      <c r="A313" s="55">
        <v>7211</v>
      </c>
      <c r="B313" s="87" t="s">
        <v>659</v>
      </c>
      <c r="C313" s="52" t="s">
        <v>660</v>
      </c>
      <c r="D313" s="244">
        <v>17479</v>
      </c>
      <c r="E313" s="244">
        <v>154262.04999999999</v>
      </c>
      <c r="F313" s="54">
        <f t="shared" si="81"/>
        <v>882.55649636706903</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3224631</v>
      </c>
      <c r="E350" s="53">
        <f t="shared" si="95"/>
        <v>7554952.8600000003</v>
      </c>
      <c r="F350" s="54">
        <f t="shared" si="81"/>
        <v>234.28891119635088</v>
      </c>
    </row>
    <row r="351" spans="1:6" ht="12.75" customHeight="1" x14ac:dyDescent="0.2">
      <c r="A351" s="55">
        <v>41</v>
      </c>
      <c r="B351" s="87" t="s">
        <v>735</v>
      </c>
      <c r="C351" s="52" t="s">
        <v>736</v>
      </c>
      <c r="D351" s="53">
        <f t="shared" ref="D351:E351" si="96">D352+D356</f>
        <v>120000</v>
      </c>
      <c r="E351" s="53">
        <f t="shared" si="96"/>
        <v>0</v>
      </c>
      <c r="F351" s="54">
        <f t="shared" si="81"/>
        <v>0</v>
      </c>
    </row>
    <row r="352" spans="1:6" ht="12.75" customHeight="1" x14ac:dyDescent="0.2">
      <c r="A352" s="55">
        <v>411</v>
      </c>
      <c r="B352" s="87" t="s">
        <v>737</v>
      </c>
      <c r="C352" s="52" t="s">
        <v>738</v>
      </c>
      <c r="D352" s="53">
        <f t="shared" ref="D352:E352" si="97">SUM(D353:D355)</f>
        <v>120000</v>
      </c>
      <c r="E352" s="53">
        <f t="shared" si="97"/>
        <v>0</v>
      </c>
      <c r="F352" s="54">
        <f t="shared" si="81"/>
        <v>0</v>
      </c>
    </row>
    <row r="353" spans="1:6" ht="12.75" customHeight="1" x14ac:dyDescent="0.2">
      <c r="A353" s="55">
        <v>4111</v>
      </c>
      <c r="B353" s="87" t="s">
        <v>635</v>
      </c>
      <c r="C353" s="52" t="s">
        <v>739</v>
      </c>
      <c r="D353" s="244">
        <v>120000</v>
      </c>
      <c r="E353" s="244"/>
      <c r="F353" s="54">
        <f t="shared" si="81"/>
        <v>0</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3104631</v>
      </c>
      <c r="E363" s="53">
        <f t="shared" si="99"/>
        <v>7554952.8600000003</v>
      </c>
      <c r="F363" s="54">
        <f t="shared" si="81"/>
        <v>243.34463129434707</v>
      </c>
    </row>
    <row r="364" spans="1:6" ht="12.75" customHeight="1" x14ac:dyDescent="0.2">
      <c r="A364" s="55">
        <v>421</v>
      </c>
      <c r="B364" s="87" t="s">
        <v>753</v>
      </c>
      <c r="C364" s="52" t="s">
        <v>754</v>
      </c>
      <c r="D364" s="53">
        <f t="shared" ref="D364:E364" si="100">SUM(D365:D368)</f>
        <v>2940606</v>
      </c>
      <c r="E364" s="53">
        <f t="shared" si="100"/>
        <v>7463090.6600000001</v>
      </c>
      <c r="F364" s="54">
        <f t="shared" si="81"/>
        <v>253.7943083840542</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c r="E367" s="244">
        <v>4329192.55</v>
      </c>
      <c r="F367" s="54" t="str">
        <f t="shared" si="81"/>
        <v>-</v>
      </c>
    </row>
    <row r="368" spans="1:6" ht="12.75" customHeight="1" x14ac:dyDescent="0.2">
      <c r="A368" s="55">
        <v>4214</v>
      </c>
      <c r="B368" s="87" t="s">
        <v>665</v>
      </c>
      <c r="C368" s="52" t="s">
        <v>758</v>
      </c>
      <c r="D368" s="244">
        <v>2940606</v>
      </c>
      <c r="E368" s="244">
        <v>3133898.11</v>
      </c>
      <c r="F368" s="54">
        <f t="shared" si="81"/>
        <v>106.57320667916747</v>
      </c>
    </row>
    <row r="369" spans="1:6" ht="12.75" customHeight="1" x14ac:dyDescent="0.2">
      <c r="A369" s="55">
        <v>422</v>
      </c>
      <c r="B369" s="87" t="s">
        <v>759</v>
      </c>
      <c r="C369" s="52" t="s">
        <v>760</v>
      </c>
      <c r="D369" s="53">
        <f t="shared" ref="D369:E369" si="101">SUM(D370:D377)</f>
        <v>157030</v>
      </c>
      <c r="E369" s="53">
        <f t="shared" si="101"/>
        <v>90113.45</v>
      </c>
      <c r="F369" s="54">
        <f t="shared" si="81"/>
        <v>57.386136407055979</v>
      </c>
    </row>
    <row r="370" spans="1:6" ht="12.75" customHeight="1" x14ac:dyDescent="0.2">
      <c r="A370" s="55">
        <v>4221</v>
      </c>
      <c r="B370" s="87" t="s">
        <v>669</v>
      </c>
      <c r="C370" s="52" t="s">
        <v>761</v>
      </c>
      <c r="D370" s="244">
        <v>37276</v>
      </c>
      <c r="E370" s="244">
        <v>65440.25</v>
      </c>
      <c r="F370" s="54">
        <f t="shared" si="81"/>
        <v>175.55598776692779</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3999</v>
      </c>
      <c r="E372" s="244">
        <v>11698.2</v>
      </c>
      <c r="F372" s="54">
        <f t="shared" si="81"/>
        <v>292.52813203300832</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115755</v>
      </c>
      <c r="E376" s="244">
        <v>12975</v>
      </c>
      <c r="F376" s="54">
        <f t="shared" si="81"/>
        <v>11.209019048853182</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6995</v>
      </c>
      <c r="E391" s="53">
        <f t="shared" si="105"/>
        <v>1748.75</v>
      </c>
      <c r="F391" s="54">
        <f t="shared" si="81"/>
        <v>25</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6995</v>
      </c>
      <c r="E393" s="244">
        <v>1748.75</v>
      </c>
      <c r="F393" s="54">
        <f t="shared" si="81"/>
        <v>25</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3058953</v>
      </c>
      <c r="E408" s="53">
        <f t="shared" si="111"/>
        <v>7264113.4400000004</v>
      </c>
      <c r="F408" s="54">
        <f t="shared" si="81"/>
        <v>237.47058029332263</v>
      </c>
    </row>
    <row r="409" spans="1:6" ht="12.75" customHeight="1" x14ac:dyDescent="0.2">
      <c r="A409" s="55">
        <v>92212</v>
      </c>
      <c r="B409" s="87" t="s">
        <v>818</v>
      </c>
      <c r="C409" s="52" t="s">
        <v>819</v>
      </c>
      <c r="D409" s="244">
        <v>0</v>
      </c>
      <c r="E409" s="244"/>
      <c r="F409" s="54" t="str">
        <f t="shared" si="81"/>
        <v>-</v>
      </c>
    </row>
    <row r="410" spans="1:6" ht="12.75" customHeight="1" x14ac:dyDescent="0.2">
      <c r="A410" s="55">
        <v>92222</v>
      </c>
      <c r="B410" s="87" t="s">
        <v>820</v>
      </c>
      <c r="C410" s="52" t="s">
        <v>821</v>
      </c>
      <c r="D410" s="244">
        <v>36960919</v>
      </c>
      <c r="E410" s="244">
        <v>41960084.509999998</v>
      </c>
      <c r="F410" s="54">
        <f t="shared" si="81"/>
        <v>113.52554440001883</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7761854</v>
      </c>
      <c r="E412" s="53">
        <f>E6+E298</f>
        <v>14980519.93</v>
      </c>
      <c r="F412" s="54">
        <f t="shared" si="81"/>
        <v>193.00182572359645</v>
      </c>
    </row>
    <row r="413" spans="1:6" ht="12.75" customHeight="1" x14ac:dyDescent="0.2">
      <c r="A413" s="55" t="s">
        <v>603</v>
      </c>
      <c r="B413" s="87" t="s">
        <v>826</v>
      </c>
      <c r="C413" s="52" t="s">
        <v>827</v>
      </c>
      <c r="D413" s="53">
        <f t="shared" ref="D413:E413" si="112">D289+D350</f>
        <v>8306751</v>
      </c>
      <c r="E413" s="53">
        <f t="shared" si="112"/>
        <v>12720681.52</v>
      </c>
      <c r="F413" s="54">
        <f t="shared" si="81"/>
        <v>153.13666582759012</v>
      </c>
    </row>
    <row r="414" spans="1:6" ht="12.75" customHeight="1" x14ac:dyDescent="0.2">
      <c r="A414" s="55" t="s">
        <v>603</v>
      </c>
      <c r="B414" s="87" t="s">
        <v>828</v>
      </c>
      <c r="C414" s="52" t="s">
        <v>829</v>
      </c>
      <c r="D414" s="53">
        <f t="shared" ref="D414:E414" si="113">IF(D412&gt;=D413,D412-D413,0)</f>
        <v>0</v>
      </c>
      <c r="E414" s="53">
        <f t="shared" si="113"/>
        <v>2259838.41</v>
      </c>
      <c r="F414" s="54" t="str">
        <f t="shared" si="81"/>
        <v>-</v>
      </c>
    </row>
    <row r="415" spans="1:6" ht="12.75" customHeight="1" x14ac:dyDescent="0.2">
      <c r="A415" s="55" t="s">
        <v>603</v>
      </c>
      <c r="B415" s="87" t="s">
        <v>830</v>
      </c>
      <c r="C415" s="52" t="s">
        <v>831</v>
      </c>
      <c r="D415" s="53">
        <f t="shared" ref="D415:E415" si="114">IF(D413&gt;=D412,D413-D412,0)</f>
        <v>544897</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4096932</v>
      </c>
      <c r="E416" s="53">
        <f t="shared" si="115"/>
        <v>5320097.0100000054</v>
      </c>
      <c r="F416" s="54">
        <f t="shared" si="81"/>
        <v>129.85563367905556</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1731900</v>
      </c>
      <c r="E418" s="64">
        <f t="shared" si="117"/>
        <v>2223619.69</v>
      </c>
      <c r="F418" s="59">
        <f t="shared" si="81"/>
        <v>128.3919215890063</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7761854</v>
      </c>
      <c r="E639" s="53">
        <f t="shared" si="180"/>
        <v>14980519.93</v>
      </c>
      <c r="F639" s="54">
        <f t="shared" si="119"/>
        <v>193.00182572359645</v>
      </c>
    </row>
    <row r="640" spans="1:6" ht="12.75" customHeight="1" x14ac:dyDescent="0.2">
      <c r="A640" s="55" t="s">
        <v>603</v>
      </c>
      <c r="B640" s="87" t="s">
        <v>1272</v>
      </c>
      <c r="C640" s="52" t="s">
        <v>1273</v>
      </c>
      <c r="D640" s="53">
        <f t="shared" ref="D640:E640" si="181">D413+D528</f>
        <v>8306751</v>
      </c>
      <c r="E640" s="53">
        <f t="shared" si="181"/>
        <v>12720681.52</v>
      </c>
      <c r="F640" s="54">
        <f t="shared" si="119"/>
        <v>153.13666582759012</v>
      </c>
    </row>
    <row r="641" spans="1:6" ht="12.75" customHeight="1" x14ac:dyDescent="0.2">
      <c r="A641" s="55" t="s">
        <v>603</v>
      </c>
      <c r="B641" s="87" t="s">
        <v>1274</v>
      </c>
      <c r="C641" s="52" t="s">
        <v>1275</v>
      </c>
      <c r="D641" s="53">
        <f t="shared" ref="D641:E641" si="182">IF(D639&gt;=D640,D639-D640,0)</f>
        <v>0</v>
      </c>
      <c r="E641" s="53">
        <f t="shared" si="182"/>
        <v>2259838.41</v>
      </c>
      <c r="F641" s="54" t="str">
        <f t="shared" si="119"/>
        <v>-</v>
      </c>
    </row>
    <row r="642" spans="1:6" ht="12.75" customHeight="1" x14ac:dyDescent="0.2">
      <c r="A642" s="55" t="s">
        <v>603</v>
      </c>
      <c r="B642" s="87" t="s">
        <v>1276</v>
      </c>
      <c r="C642" s="52" t="s">
        <v>1277</v>
      </c>
      <c r="D642" s="53">
        <f t="shared" ref="D642:E642" si="183">IF(D640&gt;=D639,D640-D639,0)</f>
        <v>544897</v>
      </c>
      <c r="E642" s="53">
        <f t="shared" si="183"/>
        <v>0</v>
      </c>
      <c r="F642" s="54">
        <f t="shared" si="119"/>
        <v>0</v>
      </c>
    </row>
    <row r="643" spans="1:6" ht="24" x14ac:dyDescent="0.2">
      <c r="A643" s="62" t="s">
        <v>1278</v>
      </c>
      <c r="B643" s="87" t="s">
        <v>1279</v>
      </c>
      <c r="C643" s="63" t="s">
        <v>1278</v>
      </c>
      <c r="D643" s="53">
        <f t="shared" ref="D643:E643" si="184">IF(D416-D417+D637-D638&gt;=0,D416-D417+D637-D638,0)</f>
        <v>4096932</v>
      </c>
      <c r="E643" s="53">
        <f t="shared" si="184"/>
        <v>5320097.0100000054</v>
      </c>
      <c r="F643" s="54">
        <f t="shared" si="119"/>
        <v>129.85563367905556</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3552035</v>
      </c>
      <c r="E645" s="53">
        <f t="shared" si="186"/>
        <v>7579935.4200000055</v>
      </c>
      <c r="F645" s="54">
        <f t="shared" si="119"/>
        <v>213.39698004101888</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0</v>
      </c>
      <c r="E647" s="245">
        <v>0</v>
      </c>
      <c r="F647" s="59" t="str">
        <f t="shared" si="119"/>
        <v>-</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3811047</v>
      </c>
      <c r="E649" s="244">
        <v>3778727.78</v>
      </c>
      <c r="F649" s="54">
        <f t="shared" ref="F649:F724" si="188">IF(D649&lt;&gt;0,IF(E649/D649&gt;=100,"&gt;&gt;100",E649/D649*100),"-")</f>
        <v>99.151959553372066</v>
      </c>
    </row>
    <row r="650" spans="1:6" ht="12.75" customHeight="1" x14ac:dyDescent="0.2">
      <c r="A650" s="55" t="s">
        <v>1291</v>
      </c>
      <c r="B650" s="87" t="s">
        <v>1292</v>
      </c>
      <c r="C650" s="52" t="s">
        <v>1291</v>
      </c>
      <c r="D650" s="244">
        <v>8163735</v>
      </c>
      <c r="E650" s="244">
        <v>14987596.800000001</v>
      </c>
      <c r="F650" s="54">
        <f t="shared" si="188"/>
        <v>183.58749763435486</v>
      </c>
    </row>
    <row r="651" spans="1:6" ht="12.75" customHeight="1" x14ac:dyDescent="0.2">
      <c r="A651" s="55" t="s">
        <v>1293</v>
      </c>
      <c r="B651" s="87" t="s">
        <v>1294</v>
      </c>
      <c r="C651" s="52" t="s">
        <v>1293</v>
      </c>
      <c r="D651" s="244">
        <v>8569170</v>
      </c>
      <c r="E651" s="244">
        <v>13496803.060000001</v>
      </c>
      <c r="F651" s="54">
        <f t="shared" si="188"/>
        <v>157.50420472461161</v>
      </c>
    </row>
    <row r="652" spans="1:6" ht="24" x14ac:dyDescent="0.2">
      <c r="A652" s="55">
        <v>11</v>
      </c>
      <c r="B652" s="87" t="s">
        <v>1295</v>
      </c>
      <c r="C652" s="52" t="s">
        <v>1296</v>
      </c>
      <c r="D652" s="53">
        <f t="shared" ref="D652:E652" si="189">+D649+D650-D651</f>
        <v>3405612</v>
      </c>
      <c r="E652" s="53">
        <f t="shared" si="189"/>
        <v>5269521.5200000014</v>
      </c>
      <c r="F652" s="54">
        <f t="shared" si="188"/>
        <v>154.73053066526668</v>
      </c>
    </row>
    <row r="653" spans="1:6" ht="24" x14ac:dyDescent="0.2">
      <c r="A653" s="55" t="s">
        <v>603</v>
      </c>
      <c r="B653" s="87" t="s">
        <v>1297</v>
      </c>
      <c r="C653" s="52" t="s">
        <v>1298</v>
      </c>
      <c r="D653" s="266">
        <v>7</v>
      </c>
      <c r="E653" s="266">
        <v>7</v>
      </c>
      <c r="F653" s="54">
        <f t="shared" si="188"/>
        <v>100</v>
      </c>
    </row>
    <row r="654" spans="1:6" ht="24" x14ac:dyDescent="0.2">
      <c r="A654" s="55" t="s">
        <v>603</v>
      </c>
      <c r="B654" s="87" t="s">
        <v>1299</v>
      </c>
      <c r="C654" s="52" t="s">
        <v>1300</v>
      </c>
      <c r="D654" s="266">
        <v>0</v>
      </c>
      <c r="E654" s="266">
        <v>0</v>
      </c>
      <c r="F654" s="54" t="str">
        <f t="shared" si="188"/>
        <v>-</v>
      </c>
    </row>
    <row r="655" spans="1:6" ht="12.75" customHeight="1" x14ac:dyDescent="0.2">
      <c r="A655" s="55" t="s">
        <v>603</v>
      </c>
      <c r="B655" s="87" t="s">
        <v>1301</v>
      </c>
      <c r="C655" s="52" t="s">
        <v>1302</v>
      </c>
      <c r="D655" s="266">
        <v>7</v>
      </c>
      <c r="E655" s="266">
        <v>7</v>
      </c>
      <c r="F655" s="54">
        <f t="shared" si="188"/>
        <v>100</v>
      </c>
    </row>
    <row r="656" spans="1:6" ht="12.75" customHeight="1" x14ac:dyDescent="0.2">
      <c r="A656" s="55" t="s">
        <v>603</v>
      </c>
      <c r="B656" s="87" t="s">
        <v>1303</v>
      </c>
      <c r="C656" s="52" t="s">
        <v>1304</v>
      </c>
      <c r="D656" s="266">
        <v>0</v>
      </c>
      <c r="E656" s="266">
        <v>0</v>
      </c>
      <c r="F656" s="54" t="str">
        <f t="shared" si="188"/>
        <v>-</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11834</v>
      </c>
      <c r="E658" s="244">
        <v>3140.99</v>
      </c>
      <c r="F658" s="54">
        <f t="shared" si="188"/>
        <v>26.542082136217676</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0</v>
      </c>
      <c r="E660" s="244">
        <v>2572.08</v>
      </c>
      <c r="F660" s="54" t="str">
        <f t="shared" si="188"/>
        <v>-</v>
      </c>
    </row>
    <row r="661" spans="1:6" ht="12.75" customHeight="1" x14ac:dyDescent="0.2">
      <c r="A661" s="55">
        <v>63311</v>
      </c>
      <c r="B661" s="87" t="s">
        <v>1314</v>
      </c>
      <c r="C661" s="52" t="s">
        <v>1315</v>
      </c>
      <c r="D661" s="244">
        <v>4375049</v>
      </c>
      <c r="E661" s="244">
        <v>4564845.55</v>
      </c>
      <c r="F661" s="54">
        <f t="shared" si="188"/>
        <v>104.33815826977025</v>
      </c>
    </row>
    <row r="662" spans="1:6" ht="12.75" customHeight="1" x14ac:dyDescent="0.2">
      <c r="A662" s="55">
        <v>63312</v>
      </c>
      <c r="B662" s="87" t="s">
        <v>1316</v>
      </c>
      <c r="C662" s="52" t="s">
        <v>1317</v>
      </c>
      <c r="D662" s="244">
        <v>16538</v>
      </c>
      <c r="E662" s="244">
        <v>0</v>
      </c>
      <c r="F662" s="54">
        <f t="shared" si="188"/>
        <v>0</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0</v>
      </c>
      <c r="E665" s="244">
        <v>7402847.3200000003</v>
      </c>
      <c r="F665" s="54" t="str">
        <f t="shared" si="188"/>
        <v>-</v>
      </c>
    </row>
    <row r="666" spans="1:6" ht="12.75" customHeight="1" x14ac:dyDescent="0.2">
      <c r="A666" s="55">
        <v>63322</v>
      </c>
      <c r="B666" s="87" t="s">
        <v>1324</v>
      </c>
      <c r="C666" s="52" t="s">
        <v>1325</v>
      </c>
      <c r="D666" s="244">
        <v>25000</v>
      </c>
      <c r="E666" s="244">
        <v>0</v>
      </c>
      <c r="F666" s="54">
        <f t="shared" si="188"/>
        <v>0</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209017</v>
      </c>
      <c r="E669" s="244">
        <v>0</v>
      </c>
      <c r="F669" s="54">
        <f t="shared" si="188"/>
        <v>0</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13192</v>
      </c>
      <c r="E718" s="244">
        <v>20274.919999999998</v>
      </c>
      <c r="F718" s="54">
        <f t="shared" si="188"/>
        <v>153.69102486355365</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5390</v>
      </c>
      <c r="F720" s="54" t="str">
        <f t="shared" si="188"/>
        <v>-</v>
      </c>
    </row>
    <row r="721" spans="1:6" ht="12.75" customHeight="1" x14ac:dyDescent="0.2">
      <c r="A721" s="55" t="s">
        <v>1416</v>
      </c>
      <c r="B721" s="87" t="s">
        <v>1417</v>
      </c>
      <c r="C721" s="52" t="s">
        <v>1416</v>
      </c>
      <c r="D721" s="244">
        <v>0</v>
      </c>
      <c r="E721" s="244">
        <v>0</v>
      </c>
      <c r="F721" s="54" t="str">
        <f t="shared" si="188"/>
        <v>-</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13476</v>
      </c>
      <c r="E725" s="244">
        <v>9188.08</v>
      </c>
      <c r="F725" s="54">
        <f t="shared" ref="F725:F979" si="190">IF(D725&lt;&gt;0,IF(E725/D725&gt;=100,"&gt;&gt;100",E725/D725*100),"-")</f>
        <v>68.181062629860492</v>
      </c>
    </row>
    <row r="726" spans="1:6" ht="12.75" customHeight="1" x14ac:dyDescent="0.2">
      <c r="A726" s="55" t="s">
        <v>1426</v>
      </c>
      <c r="B726" s="87" t="s">
        <v>1427</v>
      </c>
      <c r="C726" s="52" t="s">
        <v>1426</v>
      </c>
      <c r="D726" s="244">
        <v>0</v>
      </c>
      <c r="E726" s="244">
        <v>2007.5</v>
      </c>
      <c r="F726" s="54" t="str">
        <f t="shared" si="190"/>
        <v>-</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105000</v>
      </c>
      <c r="E760" s="244">
        <v>45000</v>
      </c>
      <c r="F760" s="54">
        <f t="shared" si="190"/>
        <v>42.857142857142854</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24673</v>
      </c>
      <c r="E764" s="244">
        <v>29393.5</v>
      </c>
      <c r="F764" s="54">
        <f t="shared" si="190"/>
        <v>119.13224982774693</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19490</v>
      </c>
      <c r="E773" s="244">
        <v>0</v>
      </c>
      <c r="F773" s="54">
        <f t="shared" si="190"/>
        <v>0</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65100</v>
      </c>
      <c r="E816" s="244">
        <v>203639</v>
      </c>
      <c r="F816" s="54">
        <f t="shared" si="190"/>
        <v>312.80952380952385</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17200</v>
      </c>
      <c r="E819" s="244">
        <v>34200</v>
      </c>
      <c r="F819" s="54">
        <f t="shared" si="190"/>
        <v>198.83720930232559</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22000</v>
      </c>
      <c r="E821" s="244">
        <v>15000</v>
      </c>
      <c r="F821" s="54">
        <f t="shared" si="190"/>
        <v>68.181818181818173</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10860</v>
      </c>
      <c r="E823" s="244">
        <v>13300</v>
      </c>
      <c r="F823" s="54">
        <f t="shared" si="190"/>
        <v>122.46777163904237</v>
      </c>
    </row>
    <row r="824" spans="1:6" ht="12.75" customHeight="1" x14ac:dyDescent="0.2">
      <c r="A824" s="55">
        <v>37221</v>
      </c>
      <c r="B824" s="87" t="s">
        <v>1622</v>
      </c>
      <c r="C824" s="52" t="s">
        <v>1623</v>
      </c>
      <c r="D824" s="244">
        <v>11600</v>
      </c>
      <c r="E824" s="244">
        <v>30208</v>
      </c>
      <c r="F824" s="54">
        <f t="shared" si="190"/>
        <v>260.41379310344826</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315000</v>
      </c>
      <c r="E826" s="244">
        <v>140000</v>
      </c>
      <c r="F826" s="54">
        <f t="shared" si="190"/>
        <v>44.444444444444443</v>
      </c>
    </row>
    <row r="827" spans="1:6" ht="12.75" customHeight="1" x14ac:dyDescent="0.2">
      <c r="A827" s="55" t="s">
        <v>1627</v>
      </c>
      <c r="B827" s="87" t="s">
        <v>1628</v>
      </c>
      <c r="C827" s="52" t="s">
        <v>1627</v>
      </c>
      <c r="D827" s="244">
        <v>107075</v>
      </c>
      <c r="E827" s="244">
        <v>124239.99</v>
      </c>
      <c r="F827" s="54">
        <f t="shared" si="190"/>
        <v>116.03081017978054</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99469</v>
      </c>
      <c r="E830" s="244">
        <v>119788.62</v>
      </c>
      <c r="F830" s="54">
        <f t="shared" si="190"/>
        <v>120.42809317475796</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16"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872027.83</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10925820.17</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3370867.31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728717.88</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2459720.2400000002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13694.8</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157747.99</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3986.4</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7000</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7554952.8600000003</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11570972.469999999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3492706.3299999996</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873329.66</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2428979.63</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17882.650000000001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158527.99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3986.4</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10000</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7871953.2199999997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206312.92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206312.92</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226875.53000000119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139659.87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99407.02</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17836.5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1849.5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3303.07</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12683.93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3294.52</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2336.6999999999998</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957.82</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3936</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3936</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74340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2000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72340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6078.65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62.5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4000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2016.15</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34174.199999999997</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34174.199999999997</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87215.66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87215.66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t="e">
        <f>E4+E14+E19+E275+E293+E296+E298</f>
        <v>#VALUE!</v>
      </c>
      <c r="F3" s="126" t="e">
        <f>F4+F14+F19+F275+F293+F296+F298</f>
        <v>#VALUE!</v>
      </c>
      <c r="G3" s="126" t="e">
        <f>IF(RefStr!C12&lt;&gt;"",INT(VALUE(MID(RefStr!C12,1,4))),0)</f>
        <v>#VALUE!</v>
      </c>
      <c r="H3" s="130" t="e">
        <f>IF(RefStr!C12&lt;&gt;"",INT(VALUE(MID(RefStr!C12,6,2))),0)</f>
        <v>#VALUE!</v>
      </c>
      <c r="I3" s="131">
        <f>RefStr!C10</f>
        <v>22</v>
      </c>
      <c r="J3" s="132" t="str">
        <f>RefStr!H7</f>
        <v>DA</v>
      </c>
      <c r="K3" s="130" t="str">
        <f>RefStr!H9</f>
        <v>NE</v>
      </c>
      <c r="L3" s="130" t="str">
        <f>RefStr!H10</f>
        <v>NE</v>
      </c>
      <c r="M3" s="130" t="str">
        <f>RefStr!H8</f>
        <v>NE</v>
      </c>
      <c r="N3" s="130" t="str">
        <f>RefStr!H11</f>
        <v>DA</v>
      </c>
      <c r="O3" s="133">
        <f>RefStr!C6</f>
        <v>37113</v>
      </c>
      <c r="P3" s="73"/>
    </row>
    <row r="4" spans="1:16" ht="19.5" customHeight="1" x14ac:dyDescent="0.2">
      <c r="A4" s="373" t="s">
        <v>3001</v>
      </c>
      <c r="B4" s="374"/>
      <c r="C4" s="375"/>
      <c r="D4" s="125"/>
      <c r="E4" s="73" t="e">
        <f t="shared" ref="E4:F4" si="0">SUM(E5:E13)</f>
        <v>#VALUE!</v>
      </c>
      <c r="F4" s="73">
        <f t="shared" si="0"/>
        <v>0</v>
      </c>
      <c r="G4" s="73"/>
      <c r="H4" s="73"/>
      <c r="I4" s="134" t="s">
        <v>3002</v>
      </c>
      <c r="J4" s="134" t="s">
        <v>3003</v>
      </c>
      <c r="K4" s="134" t="s">
        <v>3004</v>
      </c>
      <c r="L4" s="73"/>
      <c r="M4" s="73"/>
      <c r="N4" s="73"/>
      <c r="O4" s="73"/>
      <c r="P4" s="73"/>
    </row>
    <row r="5" spans="1:16" ht="63.75" customHeight="1" x14ac:dyDescent="0.2">
      <c r="A5" s="135">
        <v>1</v>
      </c>
      <c r="B5" s="136" t="e">
        <f t="shared" ref="B5:B13" si="1">IF(E5=1,"Pogreška",IF(F5=1,"Provjera","O.K."))</f>
        <v>#VALUE!</v>
      </c>
      <c r="C5" s="137" t="s">
        <v>3005</v>
      </c>
      <c r="D5" s="125"/>
      <c r="E5" s="73" t="e">
        <f t="shared" ref="E5:E13" si="2">MAX(G5:K5)</f>
        <v>#VALUE!</v>
      </c>
      <c r="F5" s="73">
        <v>0</v>
      </c>
      <c r="G5" s="73"/>
      <c r="H5" s="73"/>
      <c r="I5" s="138" t="e">
        <f>IF(AND($I$3=11,OR($H$3=3,$H$3=9),OR($J$3&lt;&gt;"DA",$K$3&lt;&gt;"NE",$L$3&lt;&gt;"NE",$M$3&lt;&gt;"NE",$N$3&lt;&gt;"DA")),1,0)</f>
        <v>#VALUE!</v>
      </c>
      <c r="J5" s="138" t="e">
        <f>IF(AND($I$3=11,$H$3=6,OR($J$3&lt;&gt;"DA",$K$3&lt;&gt;"NE",$L$3&lt;&gt;"NE",$M$3&lt;&gt;"NE",$N$3&lt;&gt;"DA")),1,0)</f>
        <v>#VALUE!</v>
      </c>
      <c r="K5" s="126" t="e">
        <f>IF(AND($I$3=11,$H$3=12,OR($J$3&lt;&gt;"DA",$K$3&lt;&gt;"DA",$L$3&lt;&gt;"DA",$M$3&lt;&gt;"DA",$N$3&lt;&gt;"DA")),1,0)</f>
        <v>#VALUE!</v>
      </c>
      <c r="L5" s="73"/>
      <c r="M5" s="73"/>
      <c r="N5" s="73"/>
      <c r="O5" s="73"/>
      <c r="P5" s="73"/>
    </row>
    <row r="6" spans="1:16" ht="73.5" customHeight="1" x14ac:dyDescent="0.2">
      <c r="A6" s="135">
        <v>2</v>
      </c>
      <c r="B6" s="136" t="e">
        <f t="shared" si="1"/>
        <v>#VALUE!</v>
      </c>
      <c r="C6" s="137" t="s">
        <v>3006</v>
      </c>
      <c r="D6" s="125"/>
      <c r="E6" s="73" t="e">
        <f t="shared" si="2"/>
        <v>#VALUE!</v>
      </c>
      <c r="F6" s="73">
        <v>0</v>
      </c>
      <c r="G6" s="73"/>
      <c r="H6" s="73"/>
      <c r="I6" s="138" t="e">
        <f>IF(AND($I$3=12,OR($H$3=3,$H$3=9),OR($J$3&lt;&gt;"NE",$K$3&lt;&gt;"NE",$L$3&lt;&gt;"NE",$M$3&lt;&gt;"NE",$N$3&lt;&gt;"DA")),1,0)</f>
        <v>#VALUE!</v>
      </c>
      <c r="J6" s="138" t="e">
        <f>IF(AND($I$3=12,$H$3=6,OR($J$3&lt;&gt;"DA",$K$3&lt;&gt;"NE",$L$3&lt;&gt;"NE",$M$3&lt;&gt;"NE",$N$3&lt;&gt;"DA")),1,0)</f>
        <v>#VALUE!</v>
      </c>
      <c r="K6" s="126" t="e">
        <f>IF(AND($I$3=12,$H$3=12,OR(J3&lt;&gt;"DA",K3&lt;&gt;"DA",L3&lt;&gt;"DA",M3&lt;&gt;"DA",N3&lt;&gt;"DA")),1,0)</f>
        <v>#VALUE!</v>
      </c>
      <c r="L6" s="73"/>
      <c r="M6" s="73"/>
      <c r="N6" s="73"/>
      <c r="O6" s="73"/>
      <c r="P6" s="73"/>
    </row>
    <row r="7" spans="1:16" ht="65.25" customHeight="1" x14ac:dyDescent="0.2">
      <c r="A7" s="135">
        <v>3</v>
      </c>
      <c r="B7" s="136" t="e">
        <f t="shared" si="1"/>
        <v>#VALUE!</v>
      </c>
      <c r="C7" s="137" t="s">
        <v>3007</v>
      </c>
      <c r="D7" s="125"/>
      <c r="E7" s="73" t="e">
        <f t="shared" si="2"/>
        <v>#VALUE!</v>
      </c>
      <c r="F7" s="73">
        <v>0</v>
      </c>
      <c r="G7" s="73"/>
      <c r="H7" s="73"/>
      <c r="I7" s="126" t="e">
        <f>IF(AND($I$3=13,OR($H$3=3,$H$3=9),OR($J$3&lt;&gt;"DA",$K$3&lt;&gt;"NE",$L$3&lt;&gt;"NE",$M$3&lt;&gt;"NE",$N$3&lt;&gt;"NE")),1,0)</f>
        <v>#VALUE!</v>
      </c>
      <c r="J7" s="126" t="e">
        <f>IF(AND($I$3=13,$H$3=6,OR($J$3&lt;&gt;"DA",$K$3&lt;&gt;"NE",$L$3&lt;&gt;"NE",$M$3&lt;&gt;"NE",$N$3&lt;&gt;"NE")),1,0)</f>
        <v>#VALUE!</v>
      </c>
      <c r="K7" s="126" t="e">
        <f>IF(AND($I$3=13,$H$3=12,OR($J$3&lt;&gt;"DA",$K$3&lt;&gt;"DA",$L$3&lt;&gt;"DA",$M$3&lt;&gt;"DA",$N$3&lt;&gt;"NE")),1,0)</f>
        <v>#VALUE!</v>
      </c>
      <c r="L7" s="73"/>
      <c r="M7" s="73"/>
      <c r="N7" s="73"/>
      <c r="O7" s="73"/>
      <c r="P7" s="73"/>
    </row>
    <row r="8" spans="1:16" ht="74.25" customHeight="1" x14ac:dyDescent="0.2">
      <c r="A8" s="135">
        <v>4</v>
      </c>
      <c r="B8" s="136" t="e">
        <f t="shared" si="1"/>
        <v>#VALUE!</v>
      </c>
      <c r="C8" s="137" t="s">
        <v>3008</v>
      </c>
      <c r="D8" s="125"/>
      <c r="E8" s="73" t="e">
        <f t="shared" si="2"/>
        <v>#VALUE!</v>
      </c>
      <c r="F8" s="73">
        <v>0</v>
      </c>
      <c r="G8" s="73"/>
      <c r="H8" s="73"/>
      <c r="I8" s="126" t="e">
        <f>IF(AND($I$3=21,OR($H$3=3,$H$3=9),OR($J$3&lt;&gt;"DA",$K$3&lt;&gt;"NE",$L$3&lt;&gt;"NE",$M$3&lt;&gt;"NE",$N$3&lt;&gt;"NE")),1,0)</f>
        <v>#VALUE!</v>
      </c>
      <c r="J8" s="126" t="e">
        <f>IF(AND($I$3=21,$H$3=6,OR($J$3&lt;&gt;"DA",$K$3&lt;&gt;"NE",$L$3&lt;&gt;"NE",$M$3&lt;&gt;"NE",$N$3&lt;&gt;"DA")),1,0)</f>
        <v>#VALUE!</v>
      </c>
      <c r="K8" s="126" t="e">
        <f>IF(AND($I$3=21,$H$3=12,OR($J$3&lt;&gt;"DA",$K$3&lt;&gt;"DA",$L$3&lt;&gt;"DA",$M$3&lt;&gt;"DA",$N$3&lt;&gt;"DA")),1,0)</f>
        <v>#VALUE!</v>
      </c>
      <c r="L8" s="73"/>
      <c r="M8" s="73"/>
      <c r="N8" s="73"/>
      <c r="O8" s="73"/>
      <c r="P8" s="73"/>
    </row>
    <row r="9" spans="1:16" ht="62.25" customHeight="1" x14ac:dyDescent="0.2">
      <c r="A9" s="135">
        <v>5</v>
      </c>
      <c r="B9" s="136" t="e">
        <f t="shared" si="1"/>
        <v>#VALUE!</v>
      </c>
      <c r="C9" s="137" t="s">
        <v>3009</v>
      </c>
      <c r="D9" s="125"/>
      <c r="E9" s="73" t="e">
        <f t="shared" si="2"/>
        <v>#VALUE!</v>
      </c>
      <c r="F9" s="73">
        <v>0</v>
      </c>
      <c r="G9" s="73"/>
      <c r="H9" s="73"/>
      <c r="I9" s="126" t="e">
        <f>IF(AND($I$3=22,OR($H$3=3,$H$3=9),OR($J$3&lt;&gt;"DA",$K$3&lt;&gt;"NE",$L$3&lt;&gt;"NE",$M$3&lt;&gt;"NE",$N$3&lt;&gt;"DA")),1,0)</f>
        <v>#VALUE!</v>
      </c>
      <c r="J9" s="126" t="e">
        <f>IF(AND($I$3=22,$H$3=6,OR($J$3&lt;&gt;"DA",$K$3&lt;&gt;"NE",$L$3&lt;&gt;"NE",$M$3&lt;&gt;"NE",$N$3&lt;&gt;"DA")),1,0)</f>
        <v>#VALUE!</v>
      </c>
      <c r="K9" s="126" t="e">
        <f>IF(AND($I$3=22,$H$3=12,OR($J$3&lt;&gt;"DA",$K$3&lt;&gt;"DA",$L$3&lt;&gt;"DA",$M$3&lt;&gt;"DA",$N$3&lt;&gt;"DA")),1,0)</f>
        <v>#VALUE!</v>
      </c>
      <c r="L9" s="73"/>
      <c r="M9" s="73"/>
      <c r="N9" s="73"/>
      <c r="O9" s="73"/>
      <c r="P9" s="73"/>
    </row>
    <row r="10" spans="1:16" ht="75.75" customHeight="1" x14ac:dyDescent="0.2">
      <c r="A10" s="135">
        <v>6</v>
      </c>
      <c r="B10" s="136" t="e">
        <f t="shared" si="1"/>
        <v>#VALUE!</v>
      </c>
      <c r="C10" s="137" t="s">
        <v>3010</v>
      </c>
      <c r="D10" s="125"/>
      <c r="E10" s="73" t="e">
        <f t="shared" si="2"/>
        <v>#VALUE!</v>
      </c>
      <c r="F10" s="73">
        <v>0</v>
      </c>
      <c r="G10" s="73"/>
      <c r="H10" s="73"/>
      <c r="I10" s="126" t="e">
        <f>IF(AND($I$3=23,OR($H$3=3,$H$3=9)),1,0)</f>
        <v>#VALUE!</v>
      </c>
      <c r="J10" s="126" t="e">
        <f>IF(AND($I$3=23,$H$3=6,OR($J$3&lt;&gt;"DA",$K$3&lt;&gt;"NE",$L$3&lt;&gt;"NE",$M$3&lt;&gt;"NE",$N$3&lt;&gt;"DA")),1,0)</f>
        <v>#VALUE!</v>
      </c>
      <c r="K10" s="126" t="e">
        <f>IF(AND($I$3=23,$H$3=12,OR($J$3&lt;&gt;"DA",$K$3&lt;&gt;"DA",$L$3&lt;&gt;"DA",$M$3&lt;&gt;"DA",$N$3&lt;&gt;"DA")),1,0)</f>
        <v>#VALUE!</v>
      </c>
      <c r="L10" s="73"/>
      <c r="M10" s="73"/>
      <c r="N10" s="73"/>
      <c r="O10" s="73"/>
      <c r="P10" s="73"/>
    </row>
    <row r="11" spans="1:16" ht="71.25" customHeight="1" x14ac:dyDescent="0.2">
      <c r="A11" s="135">
        <v>7</v>
      </c>
      <c r="B11" s="136" t="e">
        <f t="shared" si="1"/>
        <v>#VALUE!</v>
      </c>
      <c r="C11" s="137" t="s">
        <v>3011</v>
      </c>
      <c r="D11" s="125"/>
      <c r="E11" s="73" t="e">
        <f t="shared" si="2"/>
        <v>#VALUE!</v>
      </c>
      <c r="F11" s="73">
        <v>0</v>
      </c>
      <c r="G11" s="73"/>
      <c r="H11" s="73"/>
      <c r="I11" s="126" t="e">
        <f>IF(AND($I$3=31,OR($H$3=3,$H$3=9),OR($J$3&lt;&gt;"DA",$K$3&lt;&gt;"NE",$L$3&lt;&gt;"NE",$M$3&lt;&gt;"NE",$N$3&lt;&gt;"NE")),1,0)</f>
        <v>#VALUE!</v>
      </c>
      <c r="J11" s="126" t="e">
        <f>IF(AND($I$3=31,$H$3=6,OR($J$3&lt;&gt;"DA",$K$3&lt;&gt;"NE",$L$3&lt;&gt;"NE",$M$3&lt;&gt;"NE",$N$3&lt;&gt;"DA")),1,0)</f>
        <v>#VALUE!</v>
      </c>
      <c r="K11" s="126" t="e">
        <f>IF(AND($I$3=31,$H$3=12,OR($J$3&lt;&gt;"DA",$K$3&lt;&gt;"DA",$L$3&lt;&gt;"DA",$M$3&lt;&gt;"DA",$N$3&lt;&gt;"DA")),1,0)</f>
        <v>#VALUE!</v>
      </c>
      <c r="L11" s="73"/>
      <c r="M11" s="139"/>
      <c r="N11" s="73"/>
      <c r="O11" s="73"/>
      <c r="P11" s="73"/>
    </row>
    <row r="12" spans="1:16" ht="66" customHeight="1" x14ac:dyDescent="0.2">
      <c r="A12" s="135">
        <v>8</v>
      </c>
      <c r="B12" s="136" t="e">
        <f t="shared" si="1"/>
        <v>#VALUE!</v>
      </c>
      <c r="C12" s="137" t="s">
        <v>3012</v>
      </c>
      <c r="D12" s="125"/>
      <c r="E12" s="73" t="e">
        <f t="shared" si="2"/>
        <v>#VALUE!</v>
      </c>
      <c r="F12" s="73">
        <v>0</v>
      </c>
      <c r="G12" s="73"/>
      <c r="H12" s="73"/>
      <c r="I12" s="126" t="e">
        <f>IF(AND($I$3=41,OR($H$3=3,$H$3=9),OR($J$3&lt;&gt;"DA",$K$3&lt;&gt;"NE",$L$3&lt;&gt;"NE",$M$3&lt;&gt;"NE",$N$3&lt;&gt;"DA")),1,0)</f>
        <v>#VALUE!</v>
      </c>
      <c r="J12" s="126" t="e">
        <f>IF(AND($I$3=41,$H$3=6,OR($J$3&lt;&gt;"DA",$K$3&lt;&gt;"NE",$L$3&lt;&gt;"NE",$M$3&lt;&gt;"NE",$N$3&lt;&gt;"DA")),1,0)</f>
        <v>#VALUE!</v>
      </c>
      <c r="K12" s="126" t="e">
        <f>IF(AND($I$3=41,$H$3=12,OR($J$3&lt;&gt;"DA",$K$3&lt;&gt;"DA",$L$3&lt;&gt;"DA",$M$3&lt;&gt;"DA",$N$3&lt;&gt;"DA")),1,0)</f>
        <v>#VALUE!</v>
      </c>
      <c r="L12" s="73"/>
      <c r="M12" s="73"/>
      <c r="N12" s="73"/>
      <c r="O12" s="73"/>
      <c r="P12" s="73"/>
    </row>
    <row r="13" spans="1:16" ht="75" customHeight="1" x14ac:dyDescent="0.2">
      <c r="A13" s="135">
        <v>9</v>
      </c>
      <c r="B13" s="136" t="e">
        <f t="shared" si="1"/>
        <v>#VALUE!</v>
      </c>
      <c r="C13" s="137" t="s">
        <v>3013</v>
      </c>
      <c r="D13" s="125"/>
      <c r="E13" s="73" t="e">
        <f t="shared" si="2"/>
        <v>#VALUE!</v>
      </c>
      <c r="F13" s="73">
        <v>0</v>
      </c>
      <c r="G13" s="73"/>
      <c r="H13" s="73"/>
      <c r="I13" s="126" t="e">
        <f>IF(AND($I$3=42,OR($H$3=3,$H$3=9),OR($J$3&lt;&gt;"DA",$K$3&lt;&gt;"NE",$L$3&lt;&gt;"NE",$M$3&lt;&gt;"NE",$N$3&lt;&gt;"NE")),1,0)</f>
        <v>#VALUE!</v>
      </c>
      <c r="J13" s="126" t="e">
        <f>IF(AND($I$3=42,$H$3=6,OR($J$3&lt;&gt;"DA",$K$3&lt;&gt;"NE",$L$3&lt;&gt;"NE",$M$3&lt;&gt;"NE",$N$3&lt;&gt;"DA")),1,0)</f>
        <v>#VALUE!</v>
      </c>
      <c r="K13" s="126" t="e">
        <f>IF(AND($I$3=42,$H$3=12,OR($J$3&lt;&gt;"DA",$K$3&lt;&gt;"DA",$L$3&lt;&gt;"DA",$M$3&lt;&gt;"DA",$N$3&lt;&gt;"DA")),1,0)</f>
        <v>#VALUE!</v>
      </c>
      <c r="L13" s="73"/>
      <c r="M13" s="73"/>
      <c r="N13" s="73"/>
      <c r="O13" s="73"/>
      <c r="P13" s="73"/>
    </row>
    <row r="14" spans="1:16" ht="19.5" customHeight="1" x14ac:dyDescent="0.2">
      <c r="A14" s="369" t="s">
        <v>3014</v>
      </c>
      <c r="B14" s="370"/>
      <c r="C14" s="371"/>
      <c r="D14" s="125"/>
      <c r="E14" s="73" t="e">
        <f t="shared" ref="E14:F14" si="3">SUM(E15:E18)</f>
        <v>#VALUE!</v>
      </c>
      <c r="F14" s="73" t="e">
        <f t="shared" si="3"/>
        <v>#VALUE!</v>
      </c>
      <c r="G14" s="73"/>
      <c r="H14" s="73"/>
      <c r="I14" s="73"/>
      <c r="J14" s="73"/>
      <c r="K14" s="73"/>
      <c r="L14" s="73"/>
      <c r="M14" s="73"/>
      <c r="N14" s="73"/>
      <c r="O14" s="73"/>
      <c r="P14" s="73"/>
    </row>
    <row r="15" spans="1:16" ht="57" customHeight="1" x14ac:dyDescent="0.2">
      <c r="A15" s="135">
        <v>1</v>
      </c>
      <c r="B15" s="136" t="e">
        <f t="shared" ref="B15:B18" si="4">IF(E15=1,"Pogreška",IF(F15=1,"Provjera","O.K."))</f>
        <v>#VALUE!</v>
      </c>
      <c r="C15" s="118" t="s">
        <v>3015</v>
      </c>
      <c r="D15" s="125"/>
      <c r="E15" s="73" t="e">
        <f t="shared" ref="E15:E16" si="5">MAX(G15:K15)</f>
        <v>#VALUE!</v>
      </c>
      <c r="F15" s="73" t="e">
        <f>MAX(L15:O15)</f>
        <v>#VALUE!</v>
      </c>
      <c r="G15" s="126" t="e">
        <f>IF(AND(H3=12,J3="DA",M3="DA",OR(I3=11,I3=21,I3=22,I3=31,I3=41,I3=42),BILANCA!D170&lt;&gt;'PR-RAS'!D647),1,0)</f>
        <v>#VALUE!</v>
      </c>
      <c r="H15" s="126" t="e">
        <f>IF(AND(H3=12,J3="DA",M3="DA",OR(I3=11,I3=21,I3=22,I3=31,I3=41,I3=42),BILANCA!E170&lt;&gt;'PR-RAS'!E647),1,0)</f>
        <v>#VALUE!</v>
      </c>
      <c r="I15" s="73"/>
      <c r="J15" s="73"/>
      <c r="K15" s="73"/>
      <c r="L15" s="126" t="e">
        <f>IF(AND(H3=12,J3="DA",M3="DA",OR(I3=12,I3=13,I3=23),BILANCA!D170&lt;&gt;'PR-RAS'!D647),1,0)</f>
        <v>#VALUE!</v>
      </c>
      <c r="M15" s="126" t="e">
        <f>IF(AND(H3=12,J3="DA",M3="DA",OR(I3=12,I3=13,I3=23),BILANCA!E170&lt;&gt;'PR-RAS'!E647),1,0)</f>
        <v>#VALUE!</v>
      </c>
      <c r="N15" s="73"/>
      <c r="O15" s="73"/>
      <c r="P15" s="73"/>
    </row>
    <row r="16" spans="1:16" ht="42" customHeight="1" x14ac:dyDescent="0.2">
      <c r="A16" s="135">
        <v>2</v>
      </c>
      <c r="B16" s="136" t="e">
        <f t="shared" si="4"/>
        <v>#VALUE!</v>
      </c>
      <c r="C16" s="118" t="s">
        <v>3016</v>
      </c>
      <c r="D16" s="125"/>
      <c r="E16" s="73" t="e">
        <f t="shared" si="5"/>
        <v>#VALUE!</v>
      </c>
      <c r="F16" s="73" t="e">
        <f>MAX(L16:O16)</f>
        <v>#VALUE!</v>
      </c>
      <c r="G16" s="126" t="e">
        <f>IF(AND(H3=12,J3="DA",M3="DA",OR(I3=11,I3=21,I3=22,I3=31,I3=41,I3=42),BILANCA!D69&lt;&gt;'PR-RAS'!D652),1,0)</f>
        <v>#VALUE!</v>
      </c>
      <c r="H16" s="126" t="e">
        <f>IF(AND(H3=12,J3="DA",M3="DA",OR(I3=11,I3=21,I3=22,I3=31,I3=41,I3=42),BILANCA!E69&lt;&gt;'PR-RAS'!E652),1,0)</f>
        <v>#VALUE!</v>
      </c>
      <c r="I16" s="140"/>
      <c r="J16" s="73"/>
      <c r="K16" s="73"/>
      <c r="L16" s="126" t="e">
        <f>IF(AND(H3=12,J3="DA",M3="DA",OR(I3=12,I3=13,I3=23),BILANCA!D69&lt;&gt;'PR-RAS'!D652),1,0)</f>
        <v>#VALUE!</v>
      </c>
      <c r="M16" s="126" t="e">
        <f>IF(AND(H3=12,J3="DA",M3="DA",OR(I3=12,I3=13,I3=23),BILANCA!E69&lt;&gt;'PR-RAS'!E652),1,0)</f>
        <v>#VALUE!</v>
      </c>
      <c r="N16" s="73"/>
      <c r="O16" s="73"/>
      <c r="P16" s="73"/>
    </row>
    <row r="17" spans="1:16" ht="48.75" customHeight="1" x14ac:dyDescent="0.2">
      <c r="A17" s="135">
        <v>3</v>
      </c>
      <c r="B17" s="136" t="e">
        <f t="shared" si="4"/>
        <v>#VALUE!</v>
      </c>
      <c r="C17" s="118" t="s">
        <v>3017</v>
      </c>
      <c r="D17" s="125"/>
      <c r="E17" s="73" t="e">
        <f t="shared" ref="E17:E18" si="6">MAX(G17:L17)</f>
        <v>#VALUE!</v>
      </c>
      <c r="F17" s="73">
        <v>0</v>
      </c>
      <c r="G17" s="141" t="e">
        <f>IF(AND(H3=12,J3="DA",M3="DA",BILANCA!D246&gt;=BILANCA!D250,OR(ABS(BILANCA!D246-BILANCA!D250-'PR-RAS'!D645)&gt;0.001,'PR-RAS'!D646&lt;&gt;0)),1,0)</f>
        <v>#VALUE!</v>
      </c>
      <c r="H17" s="126" t="e">
        <f>IF(AND(H3=12,J3="DA",M3="DA",BILANCA!E246&gt;=BILANCA!E250,OR(ABS(BILANCA!E246-BILANCA!E250-'PR-RAS'!E645)&gt;0.001,'PR-RAS'!E646&lt;&gt;0)),1,0)</f>
        <v>#VALUE!</v>
      </c>
      <c r="I17" s="142" t="e">
        <f>IF(AND(H3=12,J3="DA",M3="DA",BILANCA!D250&gt;=BILANCA!D246,OR(ABS(BILANCA!D250-BILANCA!D246-'PR-RAS'!D646)&gt;0.001,'PR-RAS'!D645&lt;&gt;0)),1,0)</f>
        <v>#VALUE!</v>
      </c>
      <c r="J17" s="142" t="e">
        <f>IF(AND(H3=12,J3="DA",M3="DA",BILANCA!E250&gt;=BILANCA!E246,OR(ABS(BILANCA!E250-BILANCA!E246-'PR-RAS'!E646)&gt;0.001,'PR-RAS'!E645&lt;&gt;0)),1,0)</f>
        <v>#VALUE!</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3215</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2022-10-10T09:41:16Z</cp:lastPrinted>
  <dcterms:created xsi:type="dcterms:W3CDTF">2022-04-01T05:14:30Z</dcterms:created>
  <dcterms:modified xsi:type="dcterms:W3CDTF">2022-10-10T11:00:15Z</dcterms:modified>
</cp:coreProperties>
</file>